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24226"/>
  <mc:AlternateContent xmlns:mc="http://schemas.openxmlformats.org/markup-compatibility/2006">
    <mc:Choice Requires="x15">
      <x15ac:absPath xmlns:x15ac="http://schemas.microsoft.com/office/spreadsheetml/2010/11/ac" url="https://rkas.sharepoint.com/Eelarve/ri ja halduslepingud_/YLEP 2021/Pepleri 35, Tartu/SKA/"/>
    </mc:Choice>
  </mc:AlternateContent>
  <xr:revisionPtr revIDLastSave="60" documentId="8_{4DA4D4A7-1D7A-4CE2-B878-80A7923719F2}" xr6:coauthVersionLast="47" xr6:coauthVersionMax="47" xr10:uidLastSave="{4619EDB8-5913-4795-A9E4-476D197FFE96}"/>
  <bookViews>
    <workbookView xWindow="43740" yWindow="1455" windowWidth="28800" windowHeight="15435" xr2:uid="{E30DEA93-B708-42AC-87EA-6CE4DC1ED1FC}"/>
  </bookViews>
  <sheets>
    <sheet name="Lisa 3" sheetId="4" r:id="rId1"/>
    <sheet name="Annuiteetgraafik BIL" sheetId="5" r:id="rId2"/>
    <sheet name="Annuiteetgraafik INV" sheetId="6" r:id="rId3"/>
    <sheet name="Annuiteetgraafik TS" sheetId="7"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57" i="5" l="1"/>
  <c r="A137" i="5"/>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E18" i="4"/>
  <c r="E10" i="5" l="1"/>
  <c r="M5" i="5"/>
  <c r="M6" i="5"/>
  <c r="M7" i="5"/>
  <c r="M8" i="5"/>
  <c r="M4" i="5"/>
  <c r="A135" i="7" l="1"/>
  <c r="M5" i="6"/>
  <c r="M6" i="6"/>
  <c r="M7" i="6"/>
  <c r="M8" i="6"/>
  <c r="M4" i="6"/>
  <c r="E13" i="6" s="1"/>
  <c r="E15" i="6" l="1"/>
  <c r="E16" i="6"/>
  <c r="F17" i="4"/>
  <c r="E17" i="4" s="1"/>
  <c r="H20" i="4"/>
  <c r="F20" i="4" s="1"/>
  <c r="E20" i="4" s="1"/>
  <c r="H16" i="4"/>
  <c r="F16" i="4" s="1"/>
  <c r="E16" i="4" s="1"/>
  <c r="G17" i="4" l="1"/>
  <c r="D135" i="7"/>
  <c r="E135" i="7"/>
  <c r="D17" i="7"/>
  <c r="E17" i="7"/>
  <c r="D18" i="7"/>
  <c r="E18" i="7"/>
  <c r="D19" i="7"/>
  <c r="E19" i="7"/>
  <c r="D20" i="7"/>
  <c r="E20" i="7"/>
  <c r="D21" i="7"/>
  <c r="F21" i="7" s="1"/>
  <c r="E21" i="7"/>
  <c r="D22" i="7"/>
  <c r="E22" i="7"/>
  <c r="D23" i="7"/>
  <c r="E23" i="7"/>
  <c r="D24" i="7"/>
  <c r="E24" i="7"/>
  <c r="D25" i="7"/>
  <c r="E25" i="7"/>
  <c r="D26" i="7"/>
  <c r="E26" i="7"/>
  <c r="D27" i="7"/>
  <c r="E27" i="7"/>
  <c r="D28" i="7"/>
  <c r="E28" i="7"/>
  <c r="D29" i="7"/>
  <c r="E29" i="7"/>
  <c r="D30" i="7"/>
  <c r="E30" i="7"/>
  <c r="D31" i="7"/>
  <c r="E31" i="7"/>
  <c r="D32" i="7"/>
  <c r="E32" i="7"/>
  <c r="D33" i="7"/>
  <c r="F33" i="7" s="1"/>
  <c r="E33" i="7"/>
  <c r="D34" i="7"/>
  <c r="E34" i="7"/>
  <c r="D35" i="7"/>
  <c r="E35" i="7"/>
  <c r="D36" i="7"/>
  <c r="E36" i="7"/>
  <c r="D37" i="7"/>
  <c r="F37" i="7" s="1"/>
  <c r="E37" i="7"/>
  <c r="D38" i="7"/>
  <c r="E38" i="7"/>
  <c r="D39" i="7"/>
  <c r="E39" i="7"/>
  <c r="D40" i="7"/>
  <c r="E40" i="7"/>
  <c r="D41" i="7"/>
  <c r="E41" i="7"/>
  <c r="D42" i="7"/>
  <c r="E42" i="7"/>
  <c r="D43" i="7"/>
  <c r="E43" i="7"/>
  <c r="D44" i="7"/>
  <c r="E44" i="7"/>
  <c r="D45" i="7"/>
  <c r="E45" i="7"/>
  <c r="D46" i="7"/>
  <c r="E46" i="7"/>
  <c r="D47" i="7"/>
  <c r="E47" i="7"/>
  <c r="D48" i="7"/>
  <c r="E48" i="7"/>
  <c r="D49" i="7"/>
  <c r="E49" i="7"/>
  <c r="D50" i="7"/>
  <c r="E50" i="7"/>
  <c r="D51" i="7"/>
  <c r="E51" i="7"/>
  <c r="D52" i="7"/>
  <c r="E52" i="7"/>
  <c r="D53" i="7"/>
  <c r="E53" i="7"/>
  <c r="D54" i="7"/>
  <c r="E54" i="7"/>
  <c r="D55" i="7"/>
  <c r="E55" i="7"/>
  <c r="D56" i="7"/>
  <c r="E56" i="7"/>
  <c r="D57" i="7"/>
  <c r="E57" i="7"/>
  <c r="D58" i="7"/>
  <c r="E58" i="7"/>
  <c r="D59" i="7"/>
  <c r="E59" i="7"/>
  <c r="D60" i="7"/>
  <c r="E60" i="7"/>
  <c r="D61" i="7"/>
  <c r="E61" i="7"/>
  <c r="D62" i="7"/>
  <c r="E62" i="7"/>
  <c r="D63" i="7"/>
  <c r="E63" i="7"/>
  <c r="D64" i="7"/>
  <c r="E64" i="7"/>
  <c r="D65" i="7"/>
  <c r="E65" i="7"/>
  <c r="D66" i="7"/>
  <c r="E66" i="7"/>
  <c r="D67" i="7"/>
  <c r="E67" i="7"/>
  <c r="D68" i="7"/>
  <c r="E68" i="7"/>
  <c r="D69" i="7"/>
  <c r="E69" i="7"/>
  <c r="D70" i="7"/>
  <c r="E70" i="7"/>
  <c r="D71" i="7"/>
  <c r="E71" i="7"/>
  <c r="D72" i="7"/>
  <c r="E72" i="7"/>
  <c r="D73" i="7"/>
  <c r="E73" i="7"/>
  <c r="D74" i="7"/>
  <c r="E74" i="7"/>
  <c r="D75" i="7"/>
  <c r="F75" i="7" s="1"/>
  <c r="E75" i="7"/>
  <c r="D76" i="7"/>
  <c r="E76" i="7"/>
  <c r="D77" i="7"/>
  <c r="E77" i="7"/>
  <c r="D78" i="7"/>
  <c r="E78" i="7"/>
  <c r="D79" i="7"/>
  <c r="E79" i="7"/>
  <c r="D80" i="7"/>
  <c r="E80" i="7"/>
  <c r="D81" i="7"/>
  <c r="E81" i="7"/>
  <c r="D82" i="7"/>
  <c r="E82" i="7"/>
  <c r="D83" i="7"/>
  <c r="F83" i="7" s="1"/>
  <c r="E83" i="7"/>
  <c r="D84" i="7"/>
  <c r="E84" i="7"/>
  <c r="D85" i="7"/>
  <c r="E85" i="7"/>
  <c r="D86" i="7"/>
  <c r="E86" i="7"/>
  <c r="D87" i="7"/>
  <c r="E87" i="7"/>
  <c r="D88" i="7"/>
  <c r="E88" i="7"/>
  <c r="D89" i="7"/>
  <c r="F89" i="7" s="1"/>
  <c r="E89" i="7"/>
  <c r="D90" i="7"/>
  <c r="E90" i="7"/>
  <c r="D91" i="7"/>
  <c r="E91" i="7"/>
  <c r="D92" i="7"/>
  <c r="E92" i="7"/>
  <c r="D93" i="7"/>
  <c r="E93" i="7"/>
  <c r="D94" i="7"/>
  <c r="E94" i="7"/>
  <c r="D95" i="7"/>
  <c r="E95" i="7"/>
  <c r="D96" i="7"/>
  <c r="E96" i="7"/>
  <c r="D97" i="7"/>
  <c r="E97" i="7"/>
  <c r="D98" i="7"/>
  <c r="E98" i="7"/>
  <c r="D99" i="7"/>
  <c r="E99" i="7"/>
  <c r="D100" i="7"/>
  <c r="E100" i="7"/>
  <c r="D101" i="7"/>
  <c r="E101" i="7"/>
  <c r="D102" i="7"/>
  <c r="E102" i="7"/>
  <c r="D103" i="7"/>
  <c r="E103" i="7"/>
  <c r="D104" i="7"/>
  <c r="E104" i="7"/>
  <c r="D105" i="7"/>
  <c r="F105" i="7" s="1"/>
  <c r="E105" i="7"/>
  <c r="D106" i="7"/>
  <c r="E106" i="7"/>
  <c r="D107" i="7"/>
  <c r="E107" i="7"/>
  <c r="D108" i="7"/>
  <c r="E108" i="7"/>
  <c r="D109" i="7"/>
  <c r="E109" i="7"/>
  <c r="D110" i="7"/>
  <c r="E110" i="7"/>
  <c r="D111" i="7"/>
  <c r="E111" i="7"/>
  <c r="D112" i="7"/>
  <c r="E112" i="7"/>
  <c r="D113" i="7"/>
  <c r="F113" i="7" s="1"/>
  <c r="E113" i="7"/>
  <c r="D114" i="7"/>
  <c r="E114" i="7"/>
  <c r="D115" i="7"/>
  <c r="E115" i="7"/>
  <c r="D116" i="7"/>
  <c r="E116" i="7"/>
  <c r="D117" i="7"/>
  <c r="E117" i="7"/>
  <c r="D118" i="7"/>
  <c r="E118" i="7"/>
  <c r="D119" i="7"/>
  <c r="E119" i="7"/>
  <c r="D120" i="7"/>
  <c r="E120" i="7"/>
  <c r="D121" i="7"/>
  <c r="E121" i="7"/>
  <c r="D122" i="7"/>
  <c r="E122" i="7"/>
  <c r="D123" i="7"/>
  <c r="E123" i="7"/>
  <c r="D124" i="7"/>
  <c r="E124" i="7"/>
  <c r="D125" i="7"/>
  <c r="F125" i="7" s="1"/>
  <c r="E125" i="7"/>
  <c r="D126" i="7"/>
  <c r="E126" i="7"/>
  <c r="D127" i="7"/>
  <c r="E127" i="7"/>
  <c r="D128" i="7"/>
  <c r="E128" i="7"/>
  <c r="D129" i="7"/>
  <c r="E129" i="7"/>
  <c r="D130" i="7"/>
  <c r="E130" i="7"/>
  <c r="D131" i="7"/>
  <c r="F131" i="7" s="1"/>
  <c r="E131" i="7"/>
  <c r="D132" i="7"/>
  <c r="E132" i="7"/>
  <c r="D133" i="7"/>
  <c r="E133" i="7"/>
  <c r="D134" i="7"/>
  <c r="E134" i="7"/>
  <c r="E16" i="7"/>
  <c r="E15" i="7"/>
  <c r="D16" i="7"/>
  <c r="D15" i="7"/>
  <c r="C15" i="7"/>
  <c r="A15" i="7"/>
  <c r="A16" i="7"/>
  <c r="G30" i="4"/>
  <c r="H29" i="4"/>
  <c r="F29" i="4" s="1"/>
  <c r="E29" i="4" s="1"/>
  <c r="H28" i="4"/>
  <c r="F28" i="4" s="1"/>
  <c r="E28" i="4" s="1"/>
  <c r="H27" i="4"/>
  <c r="F27" i="4" s="1"/>
  <c r="E27" i="4" s="1"/>
  <c r="H26" i="4"/>
  <c r="H24" i="4"/>
  <c r="F24" i="4" s="1"/>
  <c r="E24" i="4" s="1"/>
  <c r="H19" i="4"/>
  <c r="F19" i="4" s="1"/>
  <c r="E19" i="4" s="1"/>
  <c r="H18" i="4"/>
  <c r="F18" i="4" s="1"/>
  <c r="E8" i="5"/>
  <c r="D8" i="5"/>
  <c r="A18" i="5"/>
  <c r="F82" i="7" l="1"/>
  <c r="F16" i="7"/>
  <c r="H15" i="4" s="1"/>
  <c r="G15" i="4" s="1"/>
  <c r="F109" i="7"/>
  <c r="F35" i="7"/>
  <c r="F39" i="7"/>
  <c r="F98" i="7"/>
  <c r="F86" i="7"/>
  <c r="F80" i="7"/>
  <c r="F62" i="7"/>
  <c r="F56" i="7"/>
  <c r="F97" i="7"/>
  <c r="F101" i="7"/>
  <c r="F126" i="7"/>
  <c r="F114" i="7"/>
  <c r="F73" i="7"/>
  <c r="F61" i="7"/>
  <c r="F118" i="7"/>
  <c r="F100" i="7"/>
  <c r="F94" i="7"/>
  <c r="F77" i="7"/>
  <c r="F65" i="7"/>
  <c r="F53" i="7"/>
  <c r="F47" i="7"/>
  <c r="F41" i="7"/>
  <c r="F30" i="7"/>
  <c r="F40" i="7"/>
  <c r="F117" i="7"/>
  <c r="F111" i="7"/>
  <c r="F17" i="7"/>
  <c r="F93" i="7"/>
  <c r="F81" i="7"/>
  <c r="F45" i="7"/>
  <c r="F69" i="7"/>
  <c r="F92" i="7"/>
  <c r="H30" i="4"/>
  <c r="F26" i="4"/>
  <c r="E26" i="4" s="1"/>
  <c r="F102" i="7"/>
  <c r="F85" i="7"/>
  <c r="F57" i="7"/>
  <c r="F29" i="7"/>
  <c r="F23" i="7"/>
  <c r="F129" i="7"/>
  <c r="F112" i="7"/>
  <c r="F107" i="7"/>
  <c r="F90" i="7"/>
  <c r="F28" i="7"/>
  <c r="F134" i="7"/>
  <c r="F128" i="7"/>
  <c r="F95" i="7"/>
  <c r="F50" i="7"/>
  <c r="F44" i="7"/>
  <c r="F133" i="7"/>
  <c r="F116" i="7"/>
  <c r="F66" i="7"/>
  <c r="F49" i="7"/>
  <c r="F121" i="7"/>
  <c r="F76" i="7"/>
  <c r="F71" i="7"/>
  <c r="F54" i="7"/>
  <c r="F26" i="7"/>
  <c r="F20" i="7"/>
  <c r="F59" i="7"/>
  <c r="F25" i="7"/>
  <c r="F19" i="7"/>
  <c r="F64" i="7"/>
  <c r="F58" i="7"/>
  <c r="F130" i="7"/>
  <c r="F119" i="7"/>
  <c r="F46" i="7"/>
  <c r="F115" i="7"/>
  <c r="F48" i="7"/>
  <c r="F38" i="7"/>
  <c r="F120" i="7"/>
  <c r="F84" i="7"/>
  <c r="F99" i="7"/>
  <c r="F63" i="7"/>
  <c r="F27" i="7"/>
  <c r="F22" i="7"/>
  <c r="F79" i="7"/>
  <c r="F43" i="7"/>
  <c r="F124" i="7"/>
  <c r="F104" i="7"/>
  <c r="F88" i="7"/>
  <c r="F78" i="7"/>
  <c r="F68" i="7"/>
  <c r="F52" i="7"/>
  <c r="F42" i="7"/>
  <c r="F32" i="7"/>
  <c r="F110" i="7"/>
  <c r="F108" i="7"/>
  <c r="F103" i="7"/>
  <c r="F72" i="7"/>
  <c r="F67" i="7"/>
  <c r="F36" i="7"/>
  <c r="F31" i="7"/>
  <c r="F123" i="7"/>
  <c r="F87" i="7"/>
  <c r="F51" i="7"/>
  <c r="F135" i="7"/>
  <c r="F74" i="7"/>
  <c r="F18" i="7"/>
  <c r="F122" i="7"/>
  <c r="F132" i="7"/>
  <c r="F127" i="7"/>
  <c r="F106" i="7"/>
  <c r="F96" i="7"/>
  <c r="F91" i="7"/>
  <c r="F70" i="7"/>
  <c r="F60" i="7"/>
  <c r="F55" i="7"/>
  <c r="F34" i="7"/>
  <c r="F24" i="7"/>
  <c r="L9" i="5"/>
  <c r="S13" i="6" l="1"/>
  <c r="S7" i="6"/>
  <c r="S8" i="6"/>
  <c r="S9" i="6"/>
  <c r="S10" i="6"/>
  <c r="S11" i="6"/>
  <c r="S6" i="6"/>
  <c r="S12" i="6"/>
  <c r="S15" i="6" l="1"/>
  <c r="R10" i="6"/>
  <c r="R11" i="6" s="1"/>
  <c r="R8" i="6"/>
  <c r="R9" i="6" s="1"/>
  <c r="D10" i="6"/>
  <c r="D11" i="6" s="1"/>
  <c r="D8" i="6"/>
  <c r="D9" i="6" s="1"/>
  <c r="O21" i="6"/>
  <c r="F4" i="7"/>
  <c r="A17" i="7"/>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D8" i="7"/>
  <c r="D9" i="7" s="1"/>
  <c r="F4" i="6"/>
  <c r="A21" i="6"/>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F4" i="5"/>
  <c r="A17" i="5"/>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D9" i="5"/>
  <c r="E30" i="4"/>
  <c r="A141" i="6" l="1"/>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66" i="6" s="1"/>
  <c r="A167" i="6" s="1"/>
  <c r="A168" i="6" s="1"/>
  <c r="A169" i="6" s="1"/>
  <c r="A170" i="6" s="1"/>
  <c r="A171" i="6" s="1"/>
  <c r="A172" i="6" s="1"/>
  <c r="A173" i="6" s="1"/>
  <c r="A174" i="6" s="1"/>
  <c r="A175" i="6" s="1"/>
  <c r="A176" i="6" s="1"/>
  <c r="A177" i="6" s="1"/>
  <c r="A178" i="6" s="1"/>
  <c r="A179" i="6" s="1"/>
  <c r="A180" i="6" s="1"/>
  <c r="A181" i="6" s="1"/>
  <c r="A182" i="6" s="1"/>
  <c r="A183" i="6" s="1"/>
  <c r="A184" i="6" s="1"/>
  <c r="A185" i="6" s="1"/>
  <c r="A186" i="6" s="1"/>
  <c r="A187" i="6" s="1"/>
  <c r="A188" i="6" s="1"/>
  <c r="A189" i="6" s="1"/>
  <c r="A190" i="6" s="1"/>
  <c r="A191" i="6" s="1"/>
  <c r="A192" i="6" s="1"/>
  <c r="A193" i="6" s="1"/>
  <c r="A194" i="6" s="1"/>
  <c r="A195" i="6" s="1"/>
  <c r="A196" i="6" s="1"/>
  <c r="A197" i="6" s="1"/>
  <c r="A198" i="6" s="1"/>
  <c r="A199" i="6" s="1"/>
  <c r="A200" i="6" s="1"/>
  <c r="A201" i="6" s="1"/>
  <c r="A202" i="6" s="1"/>
  <c r="A203" i="6" s="1"/>
  <c r="A204" i="6" s="1"/>
  <c r="A205" i="6" s="1"/>
  <c r="A206" i="6" s="1"/>
  <c r="A207" i="6" s="1"/>
  <c r="A208" i="6" s="1"/>
  <c r="A209" i="6" s="1"/>
  <c r="A210" i="6" s="1"/>
  <c r="A211" i="6" s="1"/>
  <c r="A212" i="6" s="1"/>
  <c r="A213" i="6" s="1"/>
  <c r="A214" i="6" s="1"/>
  <c r="A215" i="6" s="1"/>
  <c r="A216" i="6" s="1"/>
  <c r="A217" i="6" s="1"/>
  <c r="A218" i="6" s="1"/>
  <c r="A219" i="6" s="1"/>
  <c r="A220" i="6" s="1"/>
  <c r="A221" i="6" s="1"/>
  <c r="A222" i="6" s="1"/>
  <c r="A223" i="6" s="1"/>
  <c r="A224" i="6" s="1"/>
  <c r="A225" i="6" s="1"/>
  <c r="A226" i="6" s="1"/>
  <c r="A227" i="6" s="1"/>
  <c r="A228" i="6" s="1"/>
  <c r="A229" i="6" s="1"/>
  <c r="A230" i="6" s="1"/>
  <c r="A231" i="6" s="1"/>
  <c r="A232" i="6" s="1"/>
  <c r="A233" i="6" s="1"/>
  <c r="A234" i="6" s="1"/>
  <c r="A235" i="6" s="1"/>
  <c r="A236" i="6" s="1"/>
  <c r="A237" i="6" s="1"/>
  <c r="A238" i="6" s="1"/>
  <c r="A239" i="6" s="1"/>
  <c r="A240" i="6" s="1"/>
  <c r="A241" i="6" s="1"/>
  <c r="A242" i="6" s="1"/>
  <c r="A243" i="6" s="1"/>
  <c r="A244" i="6" s="1"/>
  <c r="A245" i="6" s="1"/>
  <c r="A246" i="6" s="1"/>
  <c r="A247" i="6" s="1"/>
  <c r="A248" i="6" s="1"/>
  <c r="A249" i="6" s="1"/>
  <c r="A250" i="6" s="1"/>
  <c r="A251" i="6" s="1"/>
  <c r="A252" i="6" s="1"/>
  <c r="A253" i="6" s="1"/>
  <c r="A254" i="6" s="1"/>
  <c r="A255" i="6" s="1"/>
  <c r="A256" i="6" s="1"/>
  <c r="A257" i="6" s="1"/>
  <c r="A258" i="6" s="1"/>
  <c r="A259" i="6" s="1"/>
  <c r="A260" i="6" s="1"/>
  <c r="A261" i="6" s="1"/>
  <c r="O22" i="6"/>
  <c r="O23" i="6" s="1"/>
  <c r="O24" i="6" s="1"/>
  <c r="O25" i="6" s="1"/>
  <c r="O26" i="6" s="1"/>
  <c r="O27" i="6" s="1"/>
  <c r="O28" i="6" s="1"/>
  <c r="O29" i="6" s="1"/>
  <c r="O30" i="6" s="1"/>
  <c r="O31" i="6" s="1"/>
  <c r="O32" i="6" s="1"/>
  <c r="O33" i="6" s="1"/>
  <c r="O34" i="6" s="1"/>
  <c r="O35" i="6" s="1"/>
  <c r="O36" i="6" s="1"/>
  <c r="O37" i="6" s="1"/>
  <c r="O38" i="6" s="1"/>
  <c r="O39" i="6" s="1"/>
  <c r="O40" i="6" s="1"/>
  <c r="O41" i="6" s="1"/>
  <c r="O42" i="6" s="1"/>
  <c r="O43" i="6" s="1"/>
  <c r="O44" i="6" s="1"/>
  <c r="O45" i="6" s="1"/>
  <c r="O46" i="6" s="1"/>
  <c r="O47" i="6" s="1"/>
  <c r="O48" i="6" s="1"/>
  <c r="O49" i="6" s="1"/>
  <c r="O50" i="6" s="1"/>
  <c r="O51" i="6" s="1"/>
  <c r="O52" i="6" s="1"/>
  <c r="O53" i="6" s="1"/>
  <c r="O54" i="6" s="1"/>
  <c r="O55" i="6" s="1"/>
  <c r="O56" i="6" s="1"/>
  <c r="O57" i="6" s="1"/>
  <c r="O58" i="6" s="1"/>
  <c r="O59" i="6" s="1"/>
  <c r="O60" i="6" s="1"/>
  <c r="O61" i="6" s="1"/>
  <c r="O62" i="6" s="1"/>
  <c r="O63" i="6" s="1"/>
  <c r="O64" i="6" s="1"/>
  <c r="O65" i="6" s="1"/>
  <c r="O66" i="6" s="1"/>
  <c r="O67" i="6" s="1"/>
  <c r="O68" i="6" s="1"/>
  <c r="O69" i="6" s="1"/>
  <c r="O70" i="6" s="1"/>
  <c r="O71" i="6" s="1"/>
  <c r="O72" i="6" s="1"/>
  <c r="O73" i="6" s="1"/>
  <c r="O74" i="6" s="1"/>
  <c r="O75" i="6" s="1"/>
  <c r="O76" i="6" s="1"/>
  <c r="O77" i="6" s="1"/>
  <c r="O78" i="6" s="1"/>
  <c r="O79" i="6" s="1"/>
  <c r="O80" i="6" s="1"/>
  <c r="O81" i="6" s="1"/>
  <c r="O82" i="6" s="1"/>
  <c r="O83" i="6" s="1"/>
  <c r="O84" i="6" s="1"/>
  <c r="O85" i="6" s="1"/>
  <c r="O86" i="6" s="1"/>
  <c r="O87" i="6" s="1"/>
  <c r="O88" i="6" s="1"/>
  <c r="O89" i="6" s="1"/>
  <c r="O90" i="6" s="1"/>
  <c r="O91" i="6" s="1"/>
  <c r="O92" i="6" s="1"/>
  <c r="O93" i="6" s="1"/>
  <c r="O94" i="6" s="1"/>
  <c r="O95" i="6" s="1"/>
  <c r="O96" i="6" s="1"/>
  <c r="O97" i="6" s="1"/>
  <c r="O98" i="6" s="1"/>
  <c r="O99" i="6" s="1"/>
  <c r="O100" i="6" s="1"/>
  <c r="O101" i="6" s="1"/>
  <c r="O102" i="6" s="1"/>
  <c r="O103" i="6" s="1"/>
  <c r="O104" i="6" s="1"/>
  <c r="O105" i="6" s="1"/>
  <c r="O106" i="6" s="1"/>
  <c r="O107" i="6" s="1"/>
  <c r="O108" i="6" s="1"/>
  <c r="O109" i="6" s="1"/>
  <c r="O110" i="6" s="1"/>
  <c r="O111" i="6" s="1"/>
  <c r="O112" i="6" s="1"/>
  <c r="O113" i="6" s="1"/>
  <c r="O114" i="6" s="1"/>
  <c r="O115" i="6" s="1"/>
  <c r="O116" i="6" s="1"/>
  <c r="O117" i="6" s="1"/>
  <c r="O118" i="6" s="1"/>
  <c r="O119" i="6" s="1"/>
  <c r="O120" i="6" s="1"/>
  <c r="O121" i="6" s="1"/>
  <c r="O122" i="6" s="1"/>
  <c r="O123" i="6" s="1"/>
  <c r="O124" i="6" s="1"/>
  <c r="O125" i="6" s="1"/>
  <c r="O126" i="6" s="1"/>
  <c r="O127" i="6" s="1"/>
  <c r="O128" i="6" s="1"/>
  <c r="O129" i="6" s="1"/>
  <c r="O130" i="6" s="1"/>
  <c r="O131" i="6" s="1"/>
  <c r="O132" i="6" s="1"/>
  <c r="O133" i="6" s="1"/>
  <c r="O134" i="6" s="1"/>
  <c r="O135" i="6" s="1"/>
  <c r="O136" i="6" s="1"/>
  <c r="O137" i="6" s="1"/>
  <c r="O138" i="6" s="1"/>
  <c r="F30" i="4"/>
  <c r="E21" i="6"/>
  <c r="E11" i="5"/>
  <c r="E12" i="5"/>
  <c r="C21" i="6"/>
  <c r="S14" i="6"/>
  <c r="O139" i="6" l="1"/>
  <c r="O140" i="6" s="1"/>
  <c r="O141" i="6" s="1"/>
  <c r="O142" i="6" s="1"/>
  <c r="O143" i="6" s="1"/>
  <c r="O144" i="6" s="1"/>
  <c r="O145" i="6" s="1"/>
  <c r="O146" i="6" s="1"/>
  <c r="O147" i="6" s="1"/>
  <c r="O148" i="6" s="1"/>
  <c r="O149" i="6" s="1"/>
  <c r="O150" i="6" s="1"/>
  <c r="O151" i="6" s="1"/>
  <c r="O152" i="6" s="1"/>
  <c r="O153" i="6" s="1"/>
  <c r="O154" i="6" s="1"/>
  <c r="O155" i="6" s="1"/>
  <c r="O156" i="6" s="1"/>
  <c r="O157" i="6" s="1"/>
  <c r="O158" i="6" s="1"/>
  <c r="O159" i="6" s="1"/>
  <c r="O160" i="6" s="1"/>
  <c r="O161" i="6" s="1"/>
  <c r="O162" i="6" s="1"/>
  <c r="O163" i="6" s="1"/>
  <c r="O164" i="6" s="1"/>
  <c r="O165" i="6" s="1"/>
  <c r="O166" i="6" s="1"/>
  <c r="O167" i="6" s="1"/>
  <c r="O168" i="6" s="1"/>
  <c r="O169" i="6" s="1"/>
  <c r="O170" i="6" s="1"/>
  <c r="O171" i="6" s="1"/>
  <c r="O172" i="6" s="1"/>
  <c r="O173" i="6" s="1"/>
  <c r="O174" i="6" s="1"/>
  <c r="O175" i="6" s="1"/>
  <c r="O176" i="6" s="1"/>
  <c r="O177" i="6" s="1"/>
  <c r="O178" i="6" s="1"/>
  <c r="O179" i="6" s="1"/>
  <c r="O180" i="6" s="1"/>
  <c r="O181" i="6" s="1"/>
  <c r="O182" i="6" s="1"/>
  <c r="O183" i="6" s="1"/>
  <c r="O184" i="6" s="1"/>
  <c r="O185" i="6" s="1"/>
  <c r="O186" i="6" s="1"/>
  <c r="O187" i="6" s="1"/>
  <c r="O188" i="6" s="1"/>
  <c r="O189" i="6" s="1"/>
  <c r="O190" i="6" s="1"/>
  <c r="O191" i="6" s="1"/>
  <c r="O192" i="6" s="1"/>
  <c r="O193" i="6" s="1"/>
  <c r="O194" i="6" s="1"/>
  <c r="O195" i="6" s="1"/>
  <c r="O196" i="6" s="1"/>
  <c r="O197" i="6" s="1"/>
  <c r="O198" i="6" s="1"/>
  <c r="O199" i="6" s="1"/>
  <c r="O200" i="6" s="1"/>
  <c r="O201" i="6" s="1"/>
  <c r="O202" i="6" s="1"/>
  <c r="O203" i="6" s="1"/>
  <c r="O204" i="6" s="1"/>
  <c r="O205" i="6" s="1"/>
  <c r="O206" i="6" s="1"/>
  <c r="O207" i="6" s="1"/>
  <c r="O208" i="6" s="1"/>
  <c r="O209" i="6" s="1"/>
  <c r="O210" i="6" s="1"/>
  <c r="O211" i="6" s="1"/>
  <c r="O212" i="6" s="1"/>
  <c r="O213" i="6" s="1"/>
  <c r="O214" i="6" s="1"/>
  <c r="O215" i="6" s="1"/>
  <c r="O216" i="6" s="1"/>
  <c r="O217" i="6" s="1"/>
  <c r="O218" i="6" s="1"/>
  <c r="O219" i="6" s="1"/>
  <c r="O220" i="6" s="1"/>
  <c r="O221" i="6" s="1"/>
  <c r="O222" i="6" s="1"/>
  <c r="O223" i="6" s="1"/>
  <c r="O224" i="6" s="1"/>
  <c r="O225" i="6" s="1"/>
  <c r="O226" i="6" s="1"/>
  <c r="O227" i="6" s="1"/>
  <c r="O228" i="6" s="1"/>
  <c r="O229" i="6" s="1"/>
  <c r="O230" i="6" s="1"/>
  <c r="O231" i="6" s="1"/>
  <c r="O232" i="6" s="1"/>
  <c r="O233" i="6" s="1"/>
  <c r="O234" i="6" s="1"/>
  <c r="O235" i="6" s="1"/>
  <c r="O236" i="6" s="1"/>
  <c r="O237" i="6" s="1"/>
  <c r="O238" i="6" s="1"/>
  <c r="O239" i="6" s="1"/>
  <c r="O240" i="6" s="1"/>
  <c r="O241" i="6" s="1"/>
  <c r="O242" i="6" s="1"/>
  <c r="O243" i="6" s="1"/>
  <c r="O244" i="6" s="1"/>
  <c r="O245" i="6" s="1"/>
  <c r="O246" i="6" s="1"/>
  <c r="O247" i="6" s="1"/>
  <c r="O248" i="6" s="1"/>
  <c r="O249" i="6" s="1"/>
  <c r="O250" i="6" s="1"/>
  <c r="O251" i="6" s="1"/>
  <c r="O252" i="6" s="1"/>
  <c r="O253" i="6" s="1"/>
  <c r="O254" i="6" s="1"/>
  <c r="O255" i="6" s="1"/>
  <c r="O256" i="6" s="1"/>
  <c r="O257" i="6" s="1"/>
  <c r="O258" i="6" s="1"/>
  <c r="O259" i="6" s="1"/>
  <c r="O260" i="6" s="1"/>
  <c r="O261" i="6"/>
  <c r="E17" i="5"/>
  <c r="D17" i="5"/>
  <c r="R21" i="6"/>
  <c r="S21" i="6"/>
  <c r="D21" i="6"/>
  <c r="F21" i="6" s="1"/>
  <c r="F14" i="4" s="1"/>
  <c r="E14" i="4" s="1"/>
  <c r="G21" i="6"/>
  <c r="C22" i="6" s="1"/>
  <c r="Q21" i="6"/>
  <c r="C17" i="5"/>
  <c r="E261" i="6" l="1"/>
  <c r="D261" i="6"/>
  <c r="D260" i="6"/>
  <c r="E260" i="6"/>
  <c r="D259" i="6"/>
  <c r="E259" i="6"/>
  <c r="D150" i="6"/>
  <c r="E152" i="6"/>
  <c r="E161" i="6"/>
  <c r="E172" i="6"/>
  <c r="E180" i="6"/>
  <c r="D183" i="6"/>
  <c r="D191" i="6"/>
  <c r="D202" i="6"/>
  <c r="D205" i="6"/>
  <c r="D208" i="6"/>
  <c r="D211" i="6"/>
  <c r="D214" i="6"/>
  <c r="D217" i="6"/>
  <c r="D220" i="6"/>
  <c r="D228" i="6"/>
  <c r="D240" i="6"/>
  <c r="D245" i="6"/>
  <c r="E250" i="6"/>
  <c r="D255" i="6"/>
  <c r="D194" i="6"/>
  <c r="E214" i="6"/>
  <c r="D223" i="6"/>
  <c r="E240" i="6"/>
  <c r="E245" i="6"/>
  <c r="D258" i="6"/>
  <c r="D148" i="6"/>
  <c r="E150" i="6"/>
  <c r="D159" i="6"/>
  <c r="D164" i="6"/>
  <c r="D175" i="6"/>
  <c r="E183" i="6"/>
  <c r="E191" i="6"/>
  <c r="D197" i="6"/>
  <c r="E202" i="6"/>
  <c r="E205" i="6"/>
  <c r="E208" i="6"/>
  <c r="E211" i="6"/>
  <c r="E217" i="6"/>
  <c r="E220" i="6"/>
  <c r="E228" i="6"/>
  <c r="F228" i="6" s="1"/>
  <c r="D233" i="6"/>
  <c r="D238" i="6"/>
  <c r="E255" i="6"/>
  <c r="E258" i="6"/>
  <c r="D146" i="6"/>
  <c r="E148" i="6"/>
  <c r="D157" i="6"/>
  <c r="E159" i="6"/>
  <c r="E164" i="6"/>
  <c r="D167" i="6"/>
  <c r="E175" i="6"/>
  <c r="D186" i="6"/>
  <c r="E194" i="6"/>
  <c r="E197" i="6"/>
  <c r="D200" i="6"/>
  <c r="E223" i="6"/>
  <c r="D226" i="6"/>
  <c r="D231" i="6"/>
  <c r="E233" i="6"/>
  <c r="E238" i="6"/>
  <c r="D243" i="6"/>
  <c r="D248" i="6"/>
  <c r="D253" i="6"/>
  <c r="D144" i="6"/>
  <c r="E146" i="6"/>
  <c r="E157" i="6"/>
  <c r="E167" i="6"/>
  <c r="D170" i="6"/>
  <c r="D178" i="6"/>
  <c r="D181" i="6"/>
  <c r="E186" i="6"/>
  <c r="D189" i="6"/>
  <c r="E200" i="6"/>
  <c r="E226" i="6"/>
  <c r="E231" i="6"/>
  <c r="D236" i="6"/>
  <c r="E243" i="6"/>
  <c r="E248" i="6"/>
  <c r="E253" i="6"/>
  <c r="D142" i="6"/>
  <c r="E144" i="6"/>
  <c r="D153" i="6"/>
  <c r="D155" i="6"/>
  <c r="E170" i="6"/>
  <c r="D173" i="6"/>
  <c r="E178" i="6"/>
  <c r="E181" i="6"/>
  <c r="D184" i="6"/>
  <c r="E189" i="6"/>
  <c r="D192" i="6"/>
  <c r="D203" i="6"/>
  <c r="D206" i="6"/>
  <c r="D209" i="6"/>
  <c r="D212" i="6"/>
  <c r="D215" i="6"/>
  <c r="D218" i="6"/>
  <c r="D221" i="6"/>
  <c r="D229" i="6"/>
  <c r="E236" i="6"/>
  <c r="D241" i="6"/>
  <c r="E209" i="6"/>
  <c r="E215" i="6"/>
  <c r="E221" i="6"/>
  <c r="E241" i="6"/>
  <c r="D257" i="6"/>
  <c r="E142" i="6"/>
  <c r="E153" i="6"/>
  <c r="E155" i="6"/>
  <c r="D162" i="6"/>
  <c r="D165" i="6"/>
  <c r="E173" i="6"/>
  <c r="D176" i="6"/>
  <c r="E184" i="6"/>
  <c r="E192" i="6"/>
  <c r="D195" i="6"/>
  <c r="E203" i="6"/>
  <c r="E206" i="6"/>
  <c r="E212" i="6"/>
  <c r="E218" i="6"/>
  <c r="D224" i="6"/>
  <c r="E229" i="6"/>
  <c r="D246" i="6"/>
  <c r="D251" i="6"/>
  <c r="D256" i="6"/>
  <c r="E257" i="6"/>
  <c r="D149" i="6"/>
  <c r="D151" i="6"/>
  <c r="D160" i="6"/>
  <c r="E162" i="6"/>
  <c r="E165" i="6"/>
  <c r="D168" i="6"/>
  <c r="E176" i="6"/>
  <c r="D187" i="6"/>
  <c r="E195" i="6"/>
  <c r="D198" i="6"/>
  <c r="E224" i="6"/>
  <c r="D234" i="6"/>
  <c r="D244" i="6"/>
  <c r="E246" i="6"/>
  <c r="E251" i="6"/>
  <c r="E256" i="6"/>
  <c r="D232" i="6"/>
  <c r="E149" i="6"/>
  <c r="E151" i="6"/>
  <c r="E160" i="6"/>
  <c r="E168" i="6"/>
  <c r="D171" i="6"/>
  <c r="D179" i="6"/>
  <c r="E187" i="6"/>
  <c r="E198" i="6"/>
  <c r="D201" i="6"/>
  <c r="D227" i="6"/>
  <c r="E234" i="6"/>
  <c r="D239" i="6"/>
  <c r="E244" i="6"/>
  <c r="D249" i="6"/>
  <c r="D254" i="6"/>
  <c r="D141" i="6"/>
  <c r="D145" i="6"/>
  <c r="D147" i="6"/>
  <c r="D158" i="6"/>
  <c r="E171" i="6"/>
  <c r="E179" i="6"/>
  <c r="D182" i="6"/>
  <c r="D190" i="6"/>
  <c r="D193" i="6"/>
  <c r="E201" i="6"/>
  <c r="D204" i="6"/>
  <c r="D207" i="6"/>
  <c r="D210" i="6"/>
  <c r="D213" i="6"/>
  <c r="D216" i="6"/>
  <c r="D219" i="6"/>
  <c r="E227" i="6"/>
  <c r="E232" i="6"/>
  <c r="D237" i="6"/>
  <c r="E239" i="6"/>
  <c r="E249" i="6"/>
  <c r="E254" i="6"/>
  <c r="E141" i="6"/>
  <c r="E145" i="6"/>
  <c r="E147" i="6"/>
  <c r="D156" i="6"/>
  <c r="E158" i="6"/>
  <c r="D163" i="6"/>
  <c r="D174" i="6"/>
  <c r="E182" i="6"/>
  <c r="D185" i="6"/>
  <c r="E190" i="6"/>
  <c r="E193" i="6"/>
  <c r="D196" i="6"/>
  <c r="E204" i="6"/>
  <c r="E207" i="6"/>
  <c r="E210" i="6"/>
  <c r="E213" i="6"/>
  <c r="E216" i="6"/>
  <c r="E219" i="6"/>
  <c r="D222" i="6"/>
  <c r="D230" i="6"/>
  <c r="E237" i="6"/>
  <c r="D242" i="6"/>
  <c r="D247" i="6"/>
  <c r="E154" i="6"/>
  <c r="E166" i="6"/>
  <c r="D180" i="6"/>
  <c r="E235" i="6"/>
  <c r="D250" i="6"/>
  <c r="D143" i="6"/>
  <c r="D154" i="6"/>
  <c r="E156" i="6"/>
  <c r="E163" i="6"/>
  <c r="D166" i="6"/>
  <c r="D169" i="6"/>
  <c r="E174" i="6"/>
  <c r="D177" i="6"/>
  <c r="E185" i="6"/>
  <c r="D188" i="6"/>
  <c r="E196" i="6"/>
  <c r="D199" i="6"/>
  <c r="E222" i="6"/>
  <c r="D225" i="6"/>
  <c r="E230" i="6"/>
  <c r="D235" i="6"/>
  <c r="E242" i="6"/>
  <c r="E247" i="6"/>
  <c r="D252" i="6"/>
  <c r="E143" i="6"/>
  <c r="D152" i="6"/>
  <c r="F152" i="6" s="1"/>
  <c r="D161" i="6"/>
  <c r="E169" i="6"/>
  <c r="D172" i="6"/>
  <c r="E177" i="6"/>
  <c r="E188" i="6"/>
  <c r="E199" i="6"/>
  <c r="E225" i="6"/>
  <c r="E252" i="6"/>
  <c r="F17" i="5"/>
  <c r="F13" i="4" s="1"/>
  <c r="D32" i="6"/>
  <c r="D44" i="6"/>
  <c r="D56" i="6"/>
  <c r="D68" i="6"/>
  <c r="D80" i="6"/>
  <c r="D92" i="6"/>
  <c r="D104" i="6"/>
  <c r="D116" i="6"/>
  <c r="D128" i="6"/>
  <c r="D140" i="6"/>
  <c r="E24" i="6"/>
  <c r="E36" i="6"/>
  <c r="E48" i="6"/>
  <c r="E60" i="6"/>
  <c r="E72" i="6"/>
  <c r="E84" i="6"/>
  <c r="E96" i="6"/>
  <c r="E108" i="6"/>
  <c r="E120" i="6"/>
  <c r="E132" i="6"/>
  <c r="D33" i="6"/>
  <c r="D45" i="6"/>
  <c r="D57" i="6"/>
  <c r="D69" i="6"/>
  <c r="D81" i="6"/>
  <c r="D93" i="6"/>
  <c r="D105" i="6"/>
  <c r="D117" i="6"/>
  <c r="D129" i="6"/>
  <c r="D22" i="6"/>
  <c r="E25" i="6"/>
  <c r="E37" i="6"/>
  <c r="E49" i="6"/>
  <c r="E61" i="6"/>
  <c r="E73" i="6"/>
  <c r="E85" i="6"/>
  <c r="E97" i="6"/>
  <c r="E109" i="6"/>
  <c r="E121" i="6"/>
  <c r="E133" i="6"/>
  <c r="D34" i="6"/>
  <c r="D46" i="6"/>
  <c r="D58" i="6"/>
  <c r="D70" i="6"/>
  <c r="D82" i="6"/>
  <c r="D94" i="6"/>
  <c r="D106" i="6"/>
  <c r="D118" i="6"/>
  <c r="D130" i="6"/>
  <c r="E26" i="6"/>
  <c r="E38" i="6"/>
  <c r="E50" i="6"/>
  <c r="E62" i="6"/>
  <c r="E74" i="6"/>
  <c r="E86" i="6"/>
  <c r="E98" i="6"/>
  <c r="E110" i="6"/>
  <c r="E122" i="6"/>
  <c r="E134" i="6"/>
  <c r="D23" i="6"/>
  <c r="D35" i="6"/>
  <c r="D47" i="6"/>
  <c r="D59" i="6"/>
  <c r="D71" i="6"/>
  <c r="D83" i="6"/>
  <c r="D95" i="6"/>
  <c r="D107" i="6"/>
  <c r="D119" i="6"/>
  <c r="D131" i="6"/>
  <c r="E27" i="6"/>
  <c r="E39" i="6"/>
  <c r="E51" i="6"/>
  <c r="E63" i="6"/>
  <c r="E75" i="6"/>
  <c r="E87" i="6"/>
  <c r="E99" i="6"/>
  <c r="E111" i="6"/>
  <c r="E123" i="6"/>
  <c r="E135" i="6"/>
  <c r="D24" i="6"/>
  <c r="D36" i="6"/>
  <c r="D48" i="6"/>
  <c r="D60" i="6"/>
  <c r="D72" i="6"/>
  <c r="D84" i="6"/>
  <c r="D96" i="6"/>
  <c r="D108" i="6"/>
  <c r="D120" i="6"/>
  <c r="D132" i="6"/>
  <c r="E28" i="6"/>
  <c r="E40" i="6"/>
  <c r="E52" i="6"/>
  <c r="E64" i="6"/>
  <c r="E76" i="6"/>
  <c r="E88" i="6"/>
  <c r="E100" i="6"/>
  <c r="E112" i="6"/>
  <c r="E124" i="6"/>
  <c r="E136" i="6"/>
  <c r="D25" i="6"/>
  <c r="D37" i="6"/>
  <c r="D49" i="6"/>
  <c r="D61" i="6"/>
  <c r="D73" i="6"/>
  <c r="D85" i="6"/>
  <c r="D97" i="6"/>
  <c r="D109" i="6"/>
  <c r="D121" i="6"/>
  <c r="D133" i="6"/>
  <c r="E29" i="6"/>
  <c r="E41" i="6"/>
  <c r="E53" i="6"/>
  <c r="E65" i="6"/>
  <c r="E77" i="6"/>
  <c r="E89" i="6"/>
  <c r="E101" i="6"/>
  <c r="E113" i="6"/>
  <c r="E125" i="6"/>
  <c r="E137" i="6"/>
  <c r="D26" i="6"/>
  <c r="F26" i="6" s="1"/>
  <c r="D38" i="6"/>
  <c r="D50" i="6"/>
  <c r="D62" i="6"/>
  <c r="D74" i="6"/>
  <c r="D86" i="6"/>
  <c r="D98" i="6"/>
  <c r="D110" i="6"/>
  <c r="D122" i="6"/>
  <c r="D134" i="6"/>
  <c r="E30" i="6"/>
  <c r="E42" i="6"/>
  <c r="E54" i="6"/>
  <c r="E66" i="6"/>
  <c r="E78" i="6"/>
  <c r="E90" i="6"/>
  <c r="E102" i="6"/>
  <c r="E114" i="6"/>
  <c r="E126" i="6"/>
  <c r="E138" i="6"/>
  <c r="D27" i="6"/>
  <c r="D39" i="6"/>
  <c r="D51" i="6"/>
  <c r="D63" i="6"/>
  <c r="D75" i="6"/>
  <c r="D87" i="6"/>
  <c r="D99" i="6"/>
  <c r="D111" i="6"/>
  <c r="D123" i="6"/>
  <c r="D135" i="6"/>
  <c r="E31" i="6"/>
  <c r="E43" i="6"/>
  <c r="E55" i="6"/>
  <c r="E67" i="6"/>
  <c r="E79" i="6"/>
  <c r="E91" i="6"/>
  <c r="E103" i="6"/>
  <c r="E115" i="6"/>
  <c r="E127" i="6"/>
  <c r="E139" i="6"/>
  <c r="D28" i="6"/>
  <c r="D40" i="6"/>
  <c r="D52" i="6"/>
  <c r="D64" i="6"/>
  <c r="D76" i="6"/>
  <c r="D88" i="6"/>
  <c r="D100" i="6"/>
  <c r="D112" i="6"/>
  <c r="D124" i="6"/>
  <c r="D136" i="6"/>
  <c r="E32" i="6"/>
  <c r="E44" i="6"/>
  <c r="E56" i="6"/>
  <c r="E68" i="6"/>
  <c r="E80" i="6"/>
  <c r="E92" i="6"/>
  <c r="E104" i="6"/>
  <c r="E116" i="6"/>
  <c r="E128" i="6"/>
  <c r="E140" i="6"/>
  <c r="D29" i="6"/>
  <c r="D41" i="6"/>
  <c r="D53" i="6"/>
  <c r="D65" i="6"/>
  <c r="D77" i="6"/>
  <c r="D89" i="6"/>
  <c r="D101" i="6"/>
  <c r="D113" i="6"/>
  <c r="D125" i="6"/>
  <c r="D137" i="6"/>
  <c r="E33" i="6"/>
  <c r="E45" i="6"/>
  <c r="E57" i="6"/>
  <c r="E69" i="6"/>
  <c r="E81" i="6"/>
  <c r="E93" i="6"/>
  <c r="E105" i="6"/>
  <c r="E117" i="6"/>
  <c r="E129" i="6"/>
  <c r="D30" i="6"/>
  <c r="D42" i="6"/>
  <c r="D54" i="6"/>
  <c r="D66" i="6"/>
  <c r="D78" i="6"/>
  <c r="D90" i="6"/>
  <c r="D102" i="6"/>
  <c r="D114" i="6"/>
  <c r="D126" i="6"/>
  <c r="D138" i="6"/>
  <c r="E34" i="6"/>
  <c r="E46" i="6"/>
  <c r="E58" i="6"/>
  <c r="E70" i="6"/>
  <c r="E82" i="6"/>
  <c r="E94" i="6"/>
  <c r="E106" i="6"/>
  <c r="E118" i="6"/>
  <c r="E130" i="6"/>
  <c r="E22" i="6"/>
  <c r="D31" i="6"/>
  <c r="D43" i="6"/>
  <c r="D55" i="6"/>
  <c r="D67" i="6"/>
  <c r="D79" i="6"/>
  <c r="D91" i="6"/>
  <c r="D103" i="6"/>
  <c r="D115" i="6"/>
  <c r="D127" i="6"/>
  <c r="D139" i="6"/>
  <c r="E23" i="6"/>
  <c r="E35" i="6"/>
  <c r="F35" i="6" s="1"/>
  <c r="E47" i="6"/>
  <c r="F47" i="6" s="1"/>
  <c r="E59" i="6"/>
  <c r="E71" i="6"/>
  <c r="E83" i="6"/>
  <c r="E95" i="6"/>
  <c r="E107" i="6"/>
  <c r="E119" i="6"/>
  <c r="E131" i="6"/>
  <c r="T21" i="6"/>
  <c r="G17" i="5"/>
  <c r="C18" i="5" s="1"/>
  <c r="U21" i="6"/>
  <c r="Q22" i="6" s="1"/>
  <c r="F154" i="6" l="1"/>
  <c r="F250" i="6"/>
  <c r="F218" i="6"/>
  <c r="F261" i="6"/>
  <c r="E145" i="5"/>
  <c r="E150" i="5"/>
  <c r="D155" i="5"/>
  <c r="D160" i="5"/>
  <c r="E169" i="5"/>
  <c r="E174" i="5"/>
  <c r="D179" i="5"/>
  <c r="D184" i="5"/>
  <c r="E193" i="5"/>
  <c r="E198" i="5"/>
  <c r="D203" i="5"/>
  <c r="D208" i="5"/>
  <c r="F208" i="5" s="1"/>
  <c r="E217" i="5"/>
  <c r="E222" i="5"/>
  <c r="D227" i="5"/>
  <c r="D232" i="5"/>
  <c r="E241" i="5"/>
  <c r="E246" i="5"/>
  <c r="D251" i="5"/>
  <c r="D256" i="5"/>
  <c r="F256" i="5" s="1"/>
  <c r="E256" i="5"/>
  <c r="D244" i="5"/>
  <c r="D153" i="5"/>
  <c r="F153" i="5" s="1"/>
  <c r="D201" i="5"/>
  <c r="F201" i="5" s="1"/>
  <c r="D141" i="5"/>
  <c r="D146" i="5"/>
  <c r="E155" i="5"/>
  <c r="E160" i="5"/>
  <c r="D165" i="5"/>
  <c r="D170" i="5"/>
  <c r="F170" i="5" s="1"/>
  <c r="E179" i="5"/>
  <c r="E184" i="5"/>
  <c r="D189" i="5"/>
  <c r="D194" i="5"/>
  <c r="E203" i="5"/>
  <c r="E208" i="5"/>
  <c r="D213" i="5"/>
  <c r="D218" i="5"/>
  <c r="E227" i="5"/>
  <c r="E232" i="5"/>
  <c r="D237" i="5"/>
  <c r="F237" i="5" s="1"/>
  <c r="D242" i="5"/>
  <c r="F242" i="5" s="1"/>
  <c r="E251" i="5"/>
  <c r="D206" i="5"/>
  <c r="E141" i="5"/>
  <c r="E146" i="5"/>
  <c r="D151" i="5"/>
  <c r="F151" i="5" s="1"/>
  <c r="D156" i="5"/>
  <c r="F156" i="5" s="1"/>
  <c r="E165" i="5"/>
  <c r="E170" i="5"/>
  <c r="D175" i="5"/>
  <c r="D180" i="5"/>
  <c r="E189" i="5"/>
  <c r="E194" i="5"/>
  <c r="D199" i="5"/>
  <c r="D204" i="5"/>
  <c r="E213" i="5"/>
  <c r="E218" i="5"/>
  <c r="D223" i="5"/>
  <c r="F223" i="5" s="1"/>
  <c r="D228" i="5"/>
  <c r="F228" i="5" s="1"/>
  <c r="E237" i="5"/>
  <c r="E242" i="5"/>
  <c r="D247" i="5"/>
  <c r="F247" i="5" s="1"/>
  <c r="D252" i="5"/>
  <c r="D220" i="5"/>
  <c r="E167" i="5"/>
  <c r="E220" i="5"/>
  <c r="D137" i="5"/>
  <c r="D142" i="5"/>
  <c r="E151" i="5"/>
  <c r="E156" i="5"/>
  <c r="D161" i="5"/>
  <c r="D166" i="5"/>
  <c r="E175" i="5"/>
  <c r="E180" i="5"/>
  <c r="D185" i="5"/>
  <c r="D190" i="5"/>
  <c r="E199" i="5"/>
  <c r="E204" i="5"/>
  <c r="D209" i="5"/>
  <c r="D214" i="5"/>
  <c r="E223" i="5"/>
  <c r="E228" i="5"/>
  <c r="D233" i="5"/>
  <c r="F233" i="5" s="1"/>
  <c r="D238" i="5"/>
  <c r="E247" i="5"/>
  <c r="E252" i="5"/>
  <c r="D257" i="5"/>
  <c r="E234" i="5"/>
  <c r="D158" i="5"/>
  <c r="E215" i="5"/>
  <c r="E137" i="5"/>
  <c r="E142" i="5"/>
  <c r="D147" i="5"/>
  <c r="D152" i="5"/>
  <c r="E161" i="5"/>
  <c r="E166" i="5"/>
  <c r="D171" i="5"/>
  <c r="D176" i="5"/>
  <c r="E185" i="5"/>
  <c r="E190" i="5"/>
  <c r="D195" i="5"/>
  <c r="D200" i="5"/>
  <c r="E209" i="5"/>
  <c r="E214" i="5"/>
  <c r="D219" i="5"/>
  <c r="D224" i="5"/>
  <c r="E233" i="5"/>
  <c r="E238" i="5"/>
  <c r="D243" i="5"/>
  <c r="D248" i="5"/>
  <c r="E257" i="5"/>
  <c r="E229" i="5"/>
  <c r="E143" i="5"/>
  <c r="E191" i="5"/>
  <c r="D230" i="5"/>
  <c r="D138" i="5"/>
  <c r="E147" i="5"/>
  <c r="E152" i="5"/>
  <c r="D157" i="5"/>
  <c r="D162" i="5"/>
  <c r="E171" i="5"/>
  <c r="E176" i="5"/>
  <c r="D181" i="5"/>
  <c r="D186" i="5"/>
  <c r="E195" i="5"/>
  <c r="E200" i="5"/>
  <c r="D205" i="5"/>
  <c r="D210" i="5"/>
  <c r="E219" i="5"/>
  <c r="E224" i="5"/>
  <c r="D229" i="5"/>
  <c r="F229" i="5" s="1"/>
  <c r="D234" i="5"/>
  <c r="F234" i="5" s="1"/>
  <c r="E243" i="5"/>
  <c r="E248" i="5"/>
  <c r="D253" i="5"/>
  <c r="F253" i="5" s="1"/>
  <c r="D215" i="5"/>
  <c r="F215" i="5" s="1"/>
  <c r="E253" i="5"/>
  <c r="E196" i="5"/>
  <c r="D225" i="5"/>
  <c r="E138" i="5"/>
  <c r="D143" i="5"/>
  <c r="F143" i="5" s="1"/>
  <c r="D148" i="5"/>
  <c r="F148" i="5" s="1"/>
  <c r="E157" i="5"/>
  <c r="E162" i="5"/>
  <c r="D167" i="5"/>
  <c r="F167" i="5" s="1"/>
  <c r="D172" i="5"/>
  <c r="E181" i="5"/>
  <c r="E186" i="5"/>
  <c r="D191" i="5"/>
  <c r="F191" i="5" s="1"/>
  <c r="D196" i="5"/>
  <c r="F196" i="5" s="1"/>
  <c r="E205" i="5"/>
  <c r="E210" i="5"/>
  <c r="D239" i="5"/>
  <c r="E148" i="5"/>
  <c r="E244" i="5"/>
  <c r="D139" i="5"/>
  <c r="F139" i="5" s="1"/>
  <c r="D144" i="5"/>
  <c r="E153" i="5"/>
  <c r="E158" i="5"/>
  <c r="D163" i="5"/>
  <c r="D168" i="5"/>
  <c r="E177" i="5"/>
  <c r="E182" i="5"/>
  <c r="D187" i="5"/>
  <c r="D192" i="5"/>
  <c r="E201" i="5"/>
  <c r="E206" i="5"/>
  <c r="D211" i="5"/>
  <c r="F211" i="5" s="1"/>
  <c r="D216" i="5"/>
  <c r="E225" i="5"/>
  <c r="E230" i="5"/>
  <c r="D235" i="5"/>
  <c r="D240" i="5"/>
  <c r="F240" i="5" s="1"/>
  <c r="E249" i="5"/>
  <c r="E254" i="5"/>
  <c r="E240" i="5"/>
  <c r="D250" i="5"/>
  <c r="E255" i="5"/>
  <c r="D182" i="5"/>
  <c r="F182" i="5" s="1"/>
  <c r="E239" i="5"/>
  <c r="E139" i="5"/>
  <c r="E144" i="5"/>
  <c r="D149" i="5"/>
  <c r="D154" i="5"/>
  <c r="E163" i="5"/>
  <c r="E168" i="5"/>
  <c r="D173" i="5"/>
  <c r="F173" i="5" s="1"/>
  <c r="D178" i="5"/>
  <c r="E187" i="5"/>
  <c r="E192" i="5"/>
  <c r="D197" i="5"/>
  <c r="F197" i="5" s="1"/>
  <c r="D202" i="5"/>
  <c r="E211" i="5"/>
  <c r="E216" i="5"/>
  <c r="D221" i="5"/>
  <c r="D226" i="5"/>
  <c r="E235" i="5"/>
  <c r="D245" i="5"/>
  <c r="F245" i="5" s="1"/>
  <c r="D255" i="5"/>
  <c r="E172" i="5"/>
  <c r="D140" i="5"/>
  <c r="E149" i="5"/>
  <c r="E154" i="5"/>
  <c r="D159" i="5"/>
  <c r="D164" i="5"/>
  <c r="E173" i="5"/>
  <c r="E178" i="5"/>
  <c r="D183" i="5"/>
  <c r="D188" i="5"/>
  <c r="F188" i="5" s="1"/>
  <c r="E197" i="5"/>
  <c r="E202" i="5"/>
  <c r="D207" i="5"/>
  <c r="D212" i="5"/>
  <c r="F212" i="5" s="1"/>
  <c r="E221" i="5"/>
  <c r="E226" i="5"/>
  <c r="D231" i="5"/>
  <c r="D236" i="5"/>
  <c r="E245" i="5"/>
  <c r="E250" i="5"/>
  <c r="D254" i="5"/>
  <c r="F254" i="5" s="1"/>
  <c r="E140" i="5"/>
  <c r="D145" i="5"/>
  <c r="F145" i="5" s="1"/>
  <c r="D150" i="5"/>
  <c r="F150" i="5" s="1"/>
  <c r="E159" i="5"/>
  <c r="E164" i="5"/>
  <c r="D169" i="5"/>
  <c r="F169" i="5" s="1"/>
  <c r="D174" i="5"/>
  <c r="F174" i="5" s="1"/>
  <c r="E183" i="5"/>
  <c r="E188" i="5"/>
  <c r="D193" i="5"/>
  <c r="F193" i="5" s="1"/>
  <c r="D198" i="5"/>
  <c r="F198" i="5" s="1"/>
  <c r="E207" i="5"/>
  <c r="E212" i="5"/>
  <c r="D217" i="5"/>
  <c r="F217" i="5" s="1"/>
  <c r="D222" i="5"/>
  <c r="F222" i="5" s="1"/>
  <c r="E231" i="5"/>
  <c r="E236" i="5"/>
  <c r="D241" i="5"/>
  <c r="F241" i="5" s="1"/>
  <c r="D246" i="5"/>
  <c r="F246" i="5" s="1"/>
  <c r="D177" i="5"/>
  <c r="F177" i="5" s="1"/>
  <c r="D249" i="5"/>
  <c r="F249" i="5" s="1"/>
  <c r="F172" i="6"/>
  <c r="F161" i="6"/>
  <c r="F96" i="6"/>
  <c r="F259" i="6"/>
  <c r="F232" i="6"/>
  <c r="F153" i="6"/>
  <c r="F224" i="6"/>
  <c r="S261" i="6"/>
  <c r="R261" i="6"/>
  <c r="F205" i="6"/>
  <c r="F227" i="6"/>
  <c r="F244" i="6"/>
  <c r="F149" i="6"/>
  <c r="F183" i="6"/>
  <c r="F143" i="6"/>
  <c r="F179" i="6"/>
  <c r="F241" i="6"/>
  <c r="F184" i="6"/>
  <c r="F186" i="6"/>
  <c r="F199" i="6"/>
  <c r="F145" i="6"/>
  <c r="F251" i="6"/>
  <c r="F253" i="6"/>
  <c r="F235" i="6"/>
  <c r="F167" i="6"/>
  <c r="F188" i="6"/>
  <c r="F180" i="6"/>
  <c r="F254" i="6"/>
  <c r="F187" i="6"/>
  <c r="F221" i="6"/>
  <c r="F243" i="6"/>
  <c r="F258" i="6"/>
  <c r="R260" i="6"/>
  <c r="S260" i="6"/>
  <c r="R259" i="6"/>
  <c r="T259" i="6" s="1"/>
  <c r="S259" i="6"/>
  <c r="F249" i="6"/>
  <c r="F189" i="6"/>
  <c r="F214" i="6"/>
  <c r="F233" i="6"/>
  <c r="F247" i="6"/>
  <c r="F223" i="6"/>
  <c r="F242" i="6"/>
  <c r="F234" i="6"/>
  <c r="F257" i="6"/>
  <c r="F209" i="6"/>
  <c r="F146" i="6"/>
  <c r="F70" i="6"/>
  <c r="F201" i="6"/>
  <c r="F203" i="6"/>
  <c r="F191" i="6"/>
  <c r="F260" i="6"/>
  <c r="F204" i="6"/>
  <c r="F177" i="6"/>
  <c r="F196" i="6"/>
  <c r="F168" i="6"/>
  <c r="F215" i="6"/>
  <c r="F155" i="6"/>
  <c r="F157" i="6"/>
  <c r="F240" i="6"/>
  <c r="F211" i="6"/>
  <c r="F193" i="6"/>
  <c r="F239" i="6"/>
  <c r="F212" i="6"/>
  <c r="F181" i="6"/>
  <c r="F231" i="6"/>
  <c r="F208" i="6"/>
  <c r="F169" i="6"/>
  <c r="F190" i="6"/>
  <c r="F178" i="6"/>
  <c r="F226" i="6"/>
  <c r="F197" i="6"/>
  <c r="F252" i="6"/>
  <c r="F166" i="6"/>
  <c r="F185" i="6"/>
  <c r="F237" i="6"/>
  <c r="F182" i="6"/>
  <c r="F160" i="6"/>
  <c r="F206" i="6"/>
  <c r="F142" i="6"/>
  <c r="F170" i="6"/>
  <c r="F194" i="6"/>
  <c r="F202" i="6"/>
  <c r="R141" i="6"/>
  <c r="S196" i="6"/>
  <c r="S252" i="6"/>
  <c r="S225" i="6"/>
  <c r="R208" i="6"/>
  <c r="R164" i="6"/>
  <c r="S220" i="6"/>
  <c r="S164" i="6"/>
  <c r="R253" i="6"/>
  <c r="S159" i="6"/>
  <c r="R173" i="6"/>
  <c r="R221" i="6"/>
  <c r="R251" i="6"/>
  <c r="R195" i="6"/>
  <c r="S165" i="6"/>
  <c r="R151" i="6"/>
  <c r="R249" i="6"/>
  <c r="S254" i="6"/>
  <c r="R207" i="6"/>
  <c r="S182" i="6"/>
  <c r="S145" i="6"/>
  <c r="S141" i="6"/>
  <c r="R211" i="6"/>
  <c r="R223" i="6"/>
  <c r="S255" i="6"/>
  <c r="S178" i="6"/>
  <c r="R256" i="6"/>
  <c r="R168" i="6"/>
  <c r="R145" i="6"/>
  <c r="R210" i="6"/>
  <c r="S193" i="6"/>
  <c r="S147" i="6"/>
  <c r="R143" i="6"/>
  <c r="R214" i="6"/>
  <c r="S228" i="6"/>
  <c r="S175" i="6"/>
  <c r="R178" i="6"/>
  <c r="S231" i="6"/>
  <c r="S206" i="6"/>
  <c r="S168" i="6"/>
  <c r="S149" i="6"/>
  <c r="S207" i="6"/>
  <c r="R156" i="6"/>
  <c r="R154" i="6"/>
  <c r="R217" i="6"/>
  <c r="R233" i="6"/>
  <c r="S200" i="6"/>
  <c r="R184" i="6"/>
  <c r="R142" i="6"/>
  <c r="R238" i="6"/>
  <c r="R257" i="6"/>
  <c r="S209" i="6"/>
  <c r="S188" i="6"/>
  <c r="S150" i="6"/>
  <c r="S241" i="6"/>
  <c r="S216" i="6"/>
  <c r="S158" i="6"/>
  <c r="R230" i="6"/>
  <c r="S156" i="6"/>
  <c r="S154" i="6"/>
  <c r="R220" i="6"/>
  <c r="R194" i="6"/>
  <c r="S240" i="6"/>
  <c r="S194" i="6"/>
  <c r="S226" i="6"/>
  <c r="S186" i="6"/>
  <c r="S189" i="6"/>
  <c r="R241" i="6"/>
  <c r="S144" i="6"/>
  <c r="S212" i="6"/>
  <c r="S195" i="6"/>
  <c r="R179" i="6"/>
  <c r="R174" i="6"/>
  <c r="S160" i="6"/>
  <c r="R219" i="6"/>
  <c r="S219" i="6"/>
  <c r="S163" i="6"/>
  <c r="R235" i="6"/>
  <c r="S166" i="6"/>
  <c r="R161" i="6"/>
  <c r="R228" i="6"/>
  <c r="R197" i="6"/>
  <c r="S245" i="6"/>
  <c r="S197" i="6"/>
  <c r="R231" i="6"/>
  <c r="R189" i="6"/>
  <c r="R192" i="6"/>
  <c r="S248" i="6"/>
  <c r="R153" i="6"/>
  <c r="S218" i="6"/>
  <c r="R198" i="6"/>
  <c r="S187" i="6"/>
  <c r="R185" i="6"/>
  <c r="S171" i="6"/>
  <c r="S227" i="6"/>
  <c r="S232" i="6"/>
  <c r="S173" i="6"/>
  <c r="R166" i="6"/>
  <c r="S237" i="6"/>
  <c r="S169" i="6"/>
  <c r="S172" i="6"/>
  <c r="R240" i="6"/>
  <c r="T240" i="6" s="1"/>
  <c r="S202" i="6"/>
  <c r="S250" i="6"/>
  <c r="R200" i="6"/>
  <c r="R248" i="6"/>
  <c r="T248" i="6" s="1"/>
  <c r="S238" i="6"/>
  <c r="R203" i="6"/>
  <c r="S192" i="6"/>
  <c r="R155" i="6"/>
  <c r="S221" i="6"/>
  <c r="S224" i="6"/>
  <c r="S198" i="6"/>
  <c r="S190" i="6"/>
  <c r="S179" i="6"/>
  <c r="R232" i="6"/>
  <c r="R237" i="6"/>
  <c r="T237" i="6" s="1"/>
  <c r="R169" i="6"/>
  <c r="T169" i="6" s="1"/>
  <c r="R242" i="6"/>
  <c r="R172" i="6"/>
  <c r="S180" i="6"/>
  <c r="R245" i="6"/>
  <c r="S205" i="6"/>
  <c r="R255" i="6"/>
  <c r="S223" i="6"/>
  <c r="S253" i="6"/>
  <c r="S243" i="6"/>
  <c r="R206" i="6"/>
  <c r="T206" i="6" s="1"/>
  <c r="S215" i="6"/>
  <c r="R162" i="6"/>
  <c r="S229" i="6"/>
  <c r="R234" i="6"/>
  <c r="R201" i="6"/>
  <c r="R196" i="6"/>
  <c r="T196" i="6" s="1"/>
  <c r="R182" i="6"/>
  <c r="T182" i="6" s="1"/>
  <c r="S239" i="6"/>
  <c r="R247" i="6"/>
  <c r="S174" i="6"/>
  <c r="S247" i="6"/>
  <c r="S177" i="6"/>
  <c r="R183" i="6"/>
  <c r="R250" i="6"/>
  <c r="S208" i="6"/>
  <c r="R258" i="6"/>
  <c r="T258" i="6" s="1"/>
  <c r="R226" i="6"/>
  <c r="S258" i="6"/>
  <c r="R144" i="6"/>
  <c r="R209" i="6"/>
  <c r="T209" i="6" s="1"/>
  <c r="R224" i="6"/>
  <c r="R165" i="6"/>
  <c r="T165" i="6" s="1"/>
  <c r="S142" i="6"/>
  <c r="S246" i="6"/>
  <c r="R227" i="6"/>
  <c r="S204" i="6"/>
  <c r="R190" i="6"/>
  <c r="S244" i="6"/>
  <c r="R177" i="6"/>
  <c r="R252" i="6"/>
  <c r="R180" i="6"/>
  <c r="R191" i="6"/>
  <c r="R150" i="6"/>
  <c r="S211" i="6"/>
  <c r="R148" i="6"/>
  <c r="S233" i="6"/>
  <c r="R146" i="6"/>
  <c r="S146" i="6"/>
  <c r="R212" i="6"/>
  <c r="S153" i="6"/>
  <c r="S251" i="6"/>
  <c r="S210" i="6"/>
  <c r="R202" i="6"/>
  <c r="R215" i="6"/>
  <c r="S201" i="6"/>
  <c r="S236" i="6"/>
  <c r="S234" i="6"/>
  <c r="S249" i="6"/>
  <c r="S230" i="6"/>
  <c r="S152" i="6"/>
  <c r="S148" i="6"/>
  <c r="R176" i="6"/>
  <c r="R239" i="6"/>
  <c r="R188" i="6"/>
  <c r="S235" i="6"/>
  <c r="S199" i="6"/>
  <c r="R205" i="6"/>
  <c r="T205" i="6" s="1"/>
  <c r="S161" i="6"/>
  <c r="S217" i="6"/>
  <c r="R159" i="6"/>
  <c r="R243" i="6"/>
  <c r="R157" i="6"/>
  <c r="S170" i="6"/>
  <c r="R218" i="6"/>
  <c r="R246" i="6"/>
  <c r="S184" i="6"/>
  <c r="S162" i="6"/>
  <c r="R149" i="6"/>
  <c r="R244" i="6"/>
  <c r="R222" i="6"/>
  <c r="R204" i="6"/>
  <c r="T204" i="6" s="1"/>
  <c r="R147" i="6"/>
  <c r="T147" i="6" s="1"/>
  <c r="R199" i="6"/>
  <c r="T199" i="6" s="1"/>
  <c r="S242" i="6"/>
  <c r="R175" i="6"/>
  <c r="R167" i="6"/>
  <c r="R170" i="6"/>
  <c r="R229" i="6"/>
  <c r="S203" i="6"/>
  <c r="R160" i="6"/>
  <c r="S257" i="6"/>
  <c r="S222" i="6"/>
  <c r="S143" i="6"/>
  <c r="S183" i="6"/>
  <c r="S167" i="6"/>
  <c r="S181" i="6"/>
  <c r="S256" i="6"/>
  <c r="T256" i="6" s="1"/>
  <c r="S176" i="6"/>
  <c r="R158" i="6"/>
  <c r="R213" i="6"/>
  <c r="R225" i="6"/>
  <c r="R152" i="6"/>
  <c r="S191" i="6"/>
  <c r="R186" i="6"/>
  <c r="T186" i="6" s="1"/>
  <c r="R181" i="6"/>
  <c r="T181" i="6" s="1"/>
  <c r="R236" i="6"/>
  <c r="R187" i="6"/>
  <c r="T187" i="6" s="1"/>
  <c r="R171" i="6"/>
  <c r="T171" i="6" s="1"/>
  <c r="R163" i="6"/>
  <c r="S151" i="6"/>
  <c r="R216" i="6"/>
  <c r="S213" i="6"/>
  <c r="R193" i="6"/>
  <c r="S185" i="6"/>
  <c r="S214" i="6"/>
  <c r="S157" i="6"/>
  <c r="S155" i="6"/>
  <c r="R254" i="6"/>
  <c r="F230" i="6"/>
  <c r="F246" i="6"/>
  <c r="F151" i="6"/>
  <c r="F195" i="6"/>
  <c r="F200" i="6"/>
  <c r="F255" i="6"/>
  <c r="F174" i="6"/>
  <c r="F192" i="6"/>
  <c r="F238" i="6"/>
  <c r="F175" i="6"/>
  <c r="F222" i="6"/>
  <c r="F225" i="6"/>
  <c r="F163" i="6"/>
  <c r="F219" i="6"/>
  <c r="F158" i="6"/>
  <c r="F164" i="6"/>
  <c r="F245" i="6"/>
  <c r="F216" i="6"/>
  <c r="F147" i="6"/>
  <c r="F256" i="6"/>
  <c r="F176" i="6"/>
  <c r="F236" i="6"/>
  <c r="F144" i="6"/>
  <c r="F159" i="6"/>
  <c r="F156" i="6"/>
  <c r="F213" i="6"/>
  <c r="F171" i="6"/>
  <c r="F198" i="6"/>
  <c r="F210" i="6"/>
  <c r="F141" i="6"/>
  <c r="F165" i="6"/>
  <c r="F248" i="6"/>
  <c r="F148" i="6"/>
  <c r="F220" i="6"/>
  <c r="F207" i="6"/>
  <c r="F229" i="6"/>
  <c r="F162" i="6"/>
  <c r="F173" i="6"/>
  <c r="F217" i="6"/>
  <c r="F150" i="6"/>
  <c r="F127" i="6"/>
  <c r="F78" i="6"/>
  <c r="F29" i="6"/>
  <c r="F121" i="6"/>
  <c r="F72" i="6"/>
  <c r="F115" i="6"/>
  <c r="F66" i="6"/>
  <c r="F112" i="6"/>
  <c r="F63" i="6"/>
  <c r="F109" i="6"/>
  <c r="F60" i="6"/>
  <c r="F81" i="6"/>
  <c r="F22" i="6"/>
  <c r="H14" i="4" s="1"/>
  <c r="F52" i="6"/>
  <c r="F38" i="6"/>
  <c r="F75" i="6"/>
  <c r="F49" i="6"/>
  <c r="F86" i="6"/>
  <c r="F124" i="6"/>
  <c r="F105" i="6"/>
  <c r="F58" i="6"/>
  <c r="F104" i="6"/>
  <c r="F95" i="6"/>
  <c r="F36" i="6"/>
  <c r="F85" i="6"/>
  <c r="F128" i="6"/>
  <c r="F110" i="6"/>
  <c r="F31" i="6"/>
  <c r="F126" i="6"/>
  <c r="F77" i="6"/>
  <c r="F28" i="6"/>
  <c r="F123" i="6"/>
  <c r="F102" i="6"/>
  <c r="F25" i="6"/>
  <c r="F120" i="6"/>
  <c r="F99" i="6"/>
  <c r="F44" i="6"/>
  <c r="F23" i="6"/>
  <c r="F130" i="6"/>
  <c r="F32" i="6"/>
  <c r="F132" i="6"/>
  <c r="F46" i="6"/>
  <c r="F55" i="6"/>
  <c r="F101" i="6"/>
  <c r="F74" i="6"/>
  <c r="F62" i="6"/>
  <c r="F114" i="6"/>
  <c r="F65" i="6"/>
  <c r="F111" i="6"/>
  <c r="F108" i="6"/>
  <c r="F103" i="6"/>
  <c r="F54" i="6"/>
  <c r="F100" i="6"/>
  <c r="F51" i="6"/>
  <c r="F97" i="6"/>
  <c r="F48" i="6"/>
  <c r="F71" i="6"/>
  <c r="F53" i="6"/>
  <c r="F98" i="6"/>
  <c r="F43" i="6"/>
  <c r="F138" i="6"/>
  <c r="F89" i="6"/>
  <c r="F40" i="6"/>
  <c r="F135" i="6"/>
  <c r="F37" i="6"/>
  <c r="F122" i="6"/>
  <c r="F61" i="6"/>
  <c r="F67" i="6"/>
  <c r="F113" i="6"/>
  <c r="F64" i="6"/>
  <c r="F45" i="6"/>
  <c r="F88" i="6"/>
  <c r="F39" i="6"/>
  <c r="F42" i="6"/>
  <c r="F137" i="6"/>
  <c r="F91" i="6"/>
  <c r="F79" i="6"/>
  <c r="F73" i="6"/>
  <c r="F57" i="6"/>
  <c r="F24" i="6"/>
  <c r="F90" i="6"/>
  <c r="F50" i="6"/>
  <c r="F117" i="6"/>
  <c r="G22" i="6"/>
  <c r="C23" i="6" s="1"/>
  <c r="G23" i="6" s="1"/>
  <c r="C24" i="6" s="1"/>
  <c r="G24" i="6" s="1"/>
  <c r="C25" i="6" s="1"/>
  <c r="G25" i="6" s="1"/>
  <c r="C26" i="6" s="1"/>
  <c r="G26" i="6" s="1"/>
  <c r="C27" i="6" s="1"/>
  <c r="G27" i="6" s="1"/>
  <c r="C28" i="6" s="1"/>
  <c r="G28" i="6" s="1"/>
  <c r="C29" i="6" s="1"/>
  <c r="G29" i="6" s="1"/>
  <c r="C30" i="6" s="1"/>
  <c r="G30" i="6" s="1"/>
  <c r="C31" i="6" s="1"/>
  <c r="G31" i="6" s="1"/>
  <c r="C32" i="6" s="1"/>
  <c r="G32" i="6" s="1"/>
  <c r="C33" i="6" s="1"/>
  <c r="G33" i="6" s="1"/>
  <c r="C34" i="6" s="1"/>
  <c r="G34" i="6" s="1"/>
  <c r="C35" i="6" s="1"/>
  <c r="G35" i="6" s="1"/>
  <c r="C36" i="6" s="1"/>
  <c r="G36" i="6" s="1"/>
  <c r="C37" i="6" s="1"/>
  <c r="G37" i="6" s="1"/>
  <c r="C38" i="6" s="1"/>
  <c r="G38" i="6" s="1"/>
  <c r="C39" i="6" s="1"/>
  <c r="G39" i="6" s="1"/>
  <c r="C40" i="6" s="1"/>
  <c r="G40" i="6" s="1"/>
  <c r="C41" i="6" s="1"/>
  <c r="G41" i="6" s="1"/>
  <c r="C42" i="6" s="1"/>
  <c r="G42" i="6" s="1"/>
  <c r="C43" i="6" s="1"/>
  <c r="G43" i="6" s="1"/>
  <c r="C44" i="6" s="1"/>
  <c r="G44" i="6" s="1"/>
  <c r="C45" i="6" s="1"/>
  <c r="G45" i="6" s="1"/>
  <c r="C46" i="6" s="1"/>
  <c r="G46" i="6" s="1"/>
  <c r="C47" i="6" s="1"/>
  <c r="G47" i="6" s="1"/>
  <c r="C48" i="6" s="1"/>
  <c r="G48" i="6" s="1"/>
  <c r="C49" i="6" s="1"/>
  <c r="G49" i="6" s="1"/>
  <c r="C50" i="6" s="1"/>
  <c r="G50" i="6" s="1"/>
  <c r="C51" i="6" s="1"/>
  <c r="G51" i="6" s="1"/>
  <c r="C52" i="6" s="1"/>
  <c r="G52" i="6" s="1"/>
  <c r="C53" i="6" s="1"/>
  <c r="G53" i="6" s="1"/>
  <c r="C54" i="6" s="1"/>
  <c r="G54" i="6" s="1"/>
  <c r="C55" i="6" s="1"/>
  <c r="G55" i="6" s="1"/>
  <c r="C56" i="6" s="1"/>
  <c r="G56" i="6" s="1"/>
  <c r="C57" i="6" s="1"/>
  <c r="G57" i="6" s="1"/>
  <c r="C58" i="6" s="1"/>
  <c r="G58" i="6" s="1"/>
  <c r="C59" i="6" s="1"/>
  <c r="G59" i="6" s="1"/>
  <c r="C60" i="6" s="1"/>
  <c r="G60" i="6" s="1"/>
  <c r="C61" i="6" s="1"/>
  <c r="G61" i="6" s="1"/>
  <c r="C62" i="6" s="1"/>
  <c r="G62" i="6" s="1"/>
  <c r="C63" i="6" s="1"/>
  <c r="G63" i="6" s="1"/>
  <c r="C64" i="6" s="1"/>
  <c r="G64" i="6" s="1"/>
  <c r="C65" i="6" s="1"/>
  <c r="G65" i="6" s="1"/>
  <c r="C66" i="6" s="1"/>
  <c r="G66" i="6" s="1"/>
  <c r="C67" i="6" s="1"/>
  <c r="G67" i="6" s="1"/>
  <c r="C68" i="6" s="1"/>
  <c r="G68" i="6" s="1"/>
  <c r="C69" i="6" s="1"/>
  <c r="G69" i="6" s="1"/>
  <c r="C70" i="6" s="1"/>
  <c r="G70" i="6" s="1"/>
  <c r="C71" i="6" s="1"/>
  <c r="G71" i="6" s="1"/>
  <c r="C72" i="6" s="1"/>
  <c r="G72" i="6" s="1"/>
  <c r="C73" i="6" s="1"/>
  <c r="G73" i="6" s="1"/>
  <c r="C74" i="6" s="1"/>
  <c r="G74" i="6" s="1"/>
  <c r="C75" i="6" s="1"/>
  <c r="G75" i="6" s="1"/>
  <c r="C76" i="6" s="1"/>
  <c r="G76" i="6" s="1"/>
  <c r="C77" i="6" s="1"/>
  <c r="G77" i="6" s="1"/>
  <c r="C78" i="6" s="1"/>
  <c r="G78" i="6" s="1"/>
  <c r="C79" i="6" s="1"/>
  <c r="G79" i="6" s="1"/>
  <c r="C80" i="6" s="1"/>
  <c r="G80" i="6" s="1"/>
  <c r="C81" i="6" s="1"/>
  <c r="G81" i="6" s="1"/>
  <c r="C82" i="6" s="1"/>
  <c r="G82" i="6" s="1"/>
  <c r="C83" i="6" s="1"/>
  <c r="G83" i="6" s="1"/>
  <c r="C84" i="6" s="1"/>
  <c r="G84" i="6" s="1"/>
  <c r="C85" i="6" s="1"/>
  <c r="G85" i="6" s="1"/>
  <c r="C86" i="6" s="1"/>
  <c r="G86" i="6" s="1"/>
  <c r="C87" i="6" s="1"/>
  <c r="G87" i="6" s="1"/>
  <c r="C88" i="6" s="1"/>
  <c r="G88" i="6" s="1"/>
  <c r="C89" i="6" s="1"/>
  <c r="G89" i="6" s="1"/>
  <c r="C90" i="6" s="1"/>
  <c r="G90" i="6" s="1"/>
  <c r="C91" i="6" s="1"/>
  <c r="G91" i="6" s="1"/>
  <c r="C92" i="6" s="1"/>
  <c r="G92" i="6" s="1"/>
  <c r="C93" i="6" s="1"/>
  <c r="G93" i="6" s="1"/>
  <c r="C94" i="6" s="1"/>
  <c r="G94" i="6" s="1"/>
  <c r="C95" i="6" s="1"/>
  <c r="G95" i="6" s="1"/>
  <c r="C96" i="6" s="1"/>
  <c r="G96" i="6" s="1"/>
  <c r="C97" i="6" s="1"/>
  <c r="G97" i="6" s="1"/>
  <c r="C98" i="6" s="1"/>
  <c r="G98" i="6" s="1"/>
  <c r="C99" i="6" s="1"/>
  <c r="G99" i="6" s="1"/>
  <c r="C100" i="6" s="1"/>
  <c r="G100" i="6" s="1"/>
  <c r="C101" i="6" s="1"/>
  <c r="G101" i="6" s="1"/>
  <c r="C102" i="6" s="1"/>
  <c r="G102" i="6" s="1"/>
  <c r="C103" i="6" s="1"/>
  <c r="G103" i="6" s="1"/>
  <c r="C104" i="6" s="1"/>
  <c r="G104" i="6" s="1"/>
  <c r="C105" i="6" s="1"/>
  <c r="G105" i="6" s="1"/>
  <c r="C106" i="6" s="1"/>
  <c r="G106" i="6" s="1"/>
  <c r="C107" i="6" s="1"/>
  <c r="G107" i="6" s="1"/>
  <c r="C108" i="6" s="1"/>
  <c r="G108" i="6" s="1"/>
  <c r="C109" i="6" s="1"/>
  <c r="G109" i="6" s="1"/>
  <c r="C110" i="6" s="1"/>
  <c r="G110" i="6" s="1"/>
  <c r="C111" i="6" s="1"/>
  <c r="G111" i="6" s="1"/>
  <c r="C112" i="6" s="1"/>
  <c r="G112" i="6" s="1"/>
  <c r="C113" i="6" s="1"/>
  <c r="G113" i="6" s="1"/>
  <c r="C114" i="6" s="1"/>
  <c r="G114" i="6" s="1"/>
  <c r="C115" i="6" s="1"/>
  <c r="G115" i="6" s="1"/>
  <c r="C116" i="6" s="1"/>
  <c r="G116" i="6" s="1"/>
  <c r="C117" i="6" s="1"/>
  <c r="G117" i="6" s="1"/>
  <c r="C118" i="6" s="1"/>
  <c r="G118" i="6" s="1"/>
  <c r="C119" i="6" s="1"/>
  <c r="G119" i="6" s="1"/>
  <c r="C120" i="6" s="1"/>
  <c r="G120" i="6" s="1"/>
  <c r="C121" i="6" s="1"/>
  <c r="G121" i="6" s="1"/>
  <c r="C122" i="6" s="1"/>
  <c r="G122" i="6" s="1"/>
  <c r="C123" i="6" s="1"/>
  <c r="G123" i="6" s="1"/>
  <c r="C124" i="6" s="1"/>
  <c r="G124" i="6" s="1"/>
  <c r="C125" i="6" s="1"/>
  <c r="G125" i="6" s="1"/>
  <c r="C126" i="6" s="1"/>
  <c r="G126" i="6" s="1"/>
  <c r="C127" i="6" s="1"/>
  <c r="G127" i="6" s="1"/>
  <c r="C128" i="6" s="1"/>
  <c r="G128" i="6" s="1"/>
  <c r="C129" i="6" s="1"/>
  <c r="G129" i="6" s="1"/>
  <c r="C130" i="6" s="1"/>
  <c r="G130" i="6" s="1"/>
  <c r="C131" i="6" s="1"/>
  <c r="G131" i="6" s="1"/>
  <c r="C132" i="6" s="1"/>
  <c r="G132" i="6" s="1"/>
  <c r="C133" i="6" s="1"/>
  <c r="G133" i="6" s="1"/>
  <c r="C134" i="6" s="1"/>
  <c r="G134" i="6" s="1"/>
  <c r="C135" i="6" s="1"/>
  <c r="G135" i="6" s="1"/>
  <c r="C136" i="6" s="1"/>
  <c r="G136" i="6" s="1"/>
  <c r="C137" i="6" s="1"/>
  <c r="G137" i="6" s="1"/>
  <c r="C138" i="6" s="1"/>
  <c r="G138" i="6" s="1"/>
  <c r="C139" i="6" s="1"/>
  <c r="G139" i="6" s="1"/>
  <c r="C140" i="6" s="1"/>
  <c r="G140" i="6" s="1"/>
  <c r="F59" i="6"/>
  <c r="F139" i="6"/>
  <c r="F41" i="6"/>
  <c r="F136" i="6"/>
  <c r="F87" i="6"/>
  <c r="F133" i="6"/>
  <c r="F84" i="6"/>
  <c r="F134" i="6"/>
  <c r="F30" i="6"/>
  <c r="F125" i="6"/>
  <c r="F76" i="6"/>
  <c r="F27" i="6"/>
  <c r="D19" i="5"/>
  <c r="D31" i="5"/>
  <c r="D43" i="5"/>
  <c r="D55" i="5"/>
  <c r="D67" i="5"/>
  <c r="D79" i="5"/>
  <c r="D91" i="5"/>
  <c r="D103" i="5"/>
  <c r="D115" i="5"/>
  <c r="D127" i="5"/>
  <c r="D20" i="5"/>
  <c r="D32" i="5"/>
  <c r="D44" i="5"/>
  <c r="D56" i="5"/>
  <c r="D68" i="5"/>
  <c r="D80" i="5"/>
  <c r="D92" i="5"/>
  <c r="D104" i="5"/>
  <c r="D116" i="5"/>
  <c r="D128" i="5"/>
  <c r="D21" i="5"/>
  <c r="D33" i="5"/>
  <c r="D45" i="5"/>
  <c r="D57" i="5"/>
  <c r="D69" i="5"/>
  <c r="D81" i="5"/>
  <c r="D93" i="5"/>
  <c r="D105" i="5"/>
  <c r="D117" i="5"/>
  <c r="D129" i="5"/>
  <c r="D22" i="5"/>
  <c r="D34" i="5"/>
  <c r="D46" i="5"/>
  <c r="D58" i="5"/>
  <c r="D70" i="5"/>
  <c r="D82" i="5"/>
  <c r="D94" i="5"/>
  <c r="D106" i="5"/>
  <c r="D118" i="5"/>
  <c r="D130" i="5"/>
  <c r="D23" i="5"/>
  <c r="D35" i="5"/>
  <c r="D47" i="5"/>
  <c r="D59" i="5"/>
  <c r="D71" i="5"/>
  <c r="D83" i="5"/>
  <c r="D95" i="5"/>
  <c r="D107" i="5"/>
  <c r="D119" i="5"/>
  <c r="D131" i="5"/>
  <c r="D24" i="5"/>
  <c r="D36" i="5"/>
  <c r="D48" i="5"/>
  <c r="D60" i="5"/>
  <c r="D72" i="5"/>
  <c r="D84" i="5"/>
  <c r="D96" i="5"/>
  <c r="D108" i="5"/>
  <c r="D120" i="5"/>
  <c r="D132" i="5"/>
  <c r="D25" i="5"/>
  <c r="D37" i="5"/>
  <c r="D49" i="5"/>
  <c r="D61" i="5"/>
  <c r="D73" i="5"/>
  <c r="D85" i="5"/>
  <c r="D97" i="5"/>
  <c r="D109" i="5"/>
  <c r="D121" i="5"/>
  <c r="D133" i="5"/>
  <c r="D26" i="5"/>
  <c r="D38" i="5"/>
  <c r="D50" i="5"/>
  <c r="D62" i="5"/>
  <c r="D74" i="5"/>
  <c r="D86" i="5"/>
  <c r="D98" i="5"/>
  <c r="D110" i="5"/>
  <c r="D122" i="5"/>
  <c r="D134" i="5"/>
  <c r="D27" i="5"/>
  <c r="D39" i="5"/>
  <c r="D51" i="5"/>
  <c r="D63" i="5"/>
  <c r="D75" i="5"/>
  <c r="D87" i="5"/>
  <c r="D99" i="5"/>
  <c r="D111" i="5"/>
  <c r="D123" i="5"/>
  <c r="D135" i="5"/>
  <c r="D28" i="5"/>
  <c r="D40" i="5"/>
  <c r="D52" i="5"/>
  <c r="D64" i="5"/>
  <c r="D76" i="5"/>
  <c r="D88" i="5"/>
  <c r="D100" i="5"/>
  <c r="D112" i="5"/>
  <c r="D124" i="5"/>
  <c r="D136" i="5"/>
  <c r="D29" i="5"/>
  <c r="D41" i="5"/>
  <c r="D53" i="5"/>
  <c r="D65" i="5"/>
  <c r="D77" i="5"/>
  <c r="D89" i="5"/>
  <c r="D101" i="5"/>
  <c r="D113" i="5"/>
  <c r="D125" i="5"/>
  <c r="D30" i="5"/>
  <c r="D42" i="5"/>
  <c r="D54" i="5"/>
  <c r="D66" i="5"/>
  <c r="D78" i="5"/>
  <c r="D90" i="5"/>
  <c r="D102" i="5"/>
  <c r="D114" i="5"/>
  <c r="D126" i="5"/>
  <c r="D18" i="5"/>
  <c r="G14" i="4"/>
  <c r="F118" i="6"/>
  <c r="F69" i="6"/>
  <c r="F106" i="6"/>
  <c r="F131" i="6"/>
  <c r="F94" i="6"/>
  <c r="F140" i="6"/>
  <c r="F119" i="6"/>
  <c r="F82" i="6"/>
  <c r="F33" i="6"/>
  <c r="F107" i="6"/>
  <c r="F116" i="6"/>
  <c r="F83" i="6"/>
  <c r="F92" i="6"/>
  <c r="F34" i="6"/>
  <c r="F129" i="6"/>
  <c r="F80" i="6"/>
  <c r="F68" i="6"/>
  <c r="F56" i="6"/>
  <c r="R31" i="6"/>
  <c r="R43" i="6"/>
  <c r="R55" i="6"/>
  <c r="R67" i="6"/>
  <c r="R79" i="6"/>
  <c r="R91" i="6"/>
  <c r="R103" i="6"/>
  <c r="R115" i="6"/>
  <c r="R127" i="6"/>
  <c r="R139" i="6"/>
  <c r="S33" i="6"/>
  <c r="S45" i="6"/>
  <c r="S57" i="6"/>
  <c r="S69" i="6"/>
  <c r="S81" i="6"/>
  <c r="S93" i="6"/>
  <c r="S105" i="6"/>
  <c r="S117" i="6"/>
  <c r="S129" i="6"/>
  <c r="R32" i="6"/>
  <c r="R44" i="6"/>
  <c r="R56" i="6"/>
  <c r="R68" i="6"/>
  <c r="R80" i="6"/>
  <c r="R92" i="6"/>
  <c r="R104" i="6"/>
  <c r="R116" i="6"/>
  <c r="R128" i="6"/>
  <c r="R140" i="6"/>
  <c r="S34" i="6"/>
  <c r="S46" i="6"/>
  <c r="S58" i="6"/>
  <c r="S70" i="6"/>
  <c r="S82" i="6"/>
  <c r="S94" i="6"/>
  <c r="S106" i="6"/>
  <c r="S118" i="6"/>
  <c r="S130" i="6"/>
  <c r="S22" i="6"/>
  <c r="U22" i="6" s="1"/>
  <c r="Q23" i="6" s="1"/>
  <c r="R33" i="6"/>
  <c r="R45" i="6"/>
  <c r="R57" i="6"/>
  <c r="R69" i="6"/>
  <c r="R81" i="6"/>
  <c r="R93" i="6"/>
  <c r="R105" i="6"/>
  <c r="R117" i="6"/>
  <c r="R129" i="6"/>
  <c r="R22" i="6"/>
  <c r="S23" i="6"/>
  <c r="S35" i="6"/>
  <c r="S47" i="6"/>
  <c r="S59" i="6"/>
  <c r="S71" i="6"/>
  <c r="S83" i="6"/>
  <c r="S95" i="6"/>
  <c r="S107" i="6"/>
  <c r="S119" i="6"/>
  <c r="S131" i="6"/>
  <c r="R34" i="6"/>
  <c r="R46" i="6"/>
  <c r="R58" i="6"/>
  <c r="R70" i="6"/>
  <c r="R82" i="6"/>
  <c r="R94" i="6"/>
  <c r="R106" i="6"/>
  <c r="R118" i="6"/>
  <c r="R130" i="6"/>
  <c r="S24" i="6"/>
  <c r="S36" i="6"/>
  <c r="S48" i="6"/>
  <c r="S60" i="6"/>
  <c r="S72" i="6"/>
  <c r="S84" i="6"/>
  <c r="S96" i="6"/>
  <c r="S108" i="6"/>
  <c r="S120" i="6"/>
  <c r="S132" i="6"/>
  <c r="R23" i="6"/>
  <c r="R35" i="6"/>
  <c r="R47" i="6"/>
  <c r="R59" i="6"/>
  <c r="R71" i="6"/>
  <c r="R83" i="6"/>
  <c r="R95" i="6"/>
  <c r="R107" i="6"/>
  <c r="R119" i="6"/>
  <c r="R131" i="6"/>
  <c r="S25" i="6"/>
  <c r="S37" i="6"/>
  <c r="S49" i="6"/>
  <c r="S61" i="6"/>
  <c r="S73" i="6"/>
  <c r="S85" i="6"/>
  <c r="S97" i="6"/>
  <c r="S109" i="6"/>
  <c r="S121" i="6"/>
  <c r="S133" i="6"/>
  <c r="R24" i="6"/>
  <c r="R36" i="6"/>
  <c r="R48" i="6"/>
  <c r="R60" i="6"/>
  <c r="R72" i="6"/>
  <c r="R84" i="6"/>
  <c r="R96" i="6"/>
  <c r="R108" i="6"/>
  <c r="R120" i="6"/>
  <c r="R132" i="6"/>
  <c r="S26" i="6"/>
  <c r="S38" i="6"/>
  <c r="S50" i="6"/>
  <c r="S62" i="6"/>
  <c r="S74" i="6"/>
  <c r="S86" i="6"/>
  <c r="S98" i="6"/>
  <c r="S110" i="6"/>
  <c r="S122" i="6"/>
  <c r="S134" i="6"/>
  <c r="R25" i="6"/>
  <c r="R37" i="6"/>
  <c r="R49" i="6"/>
  <c r="R61" i="6"/>
  <c r="R73" i="6"/>
  <c r="R85" i="6"/>
  <c r="R97" i="6"/>
  <c r="R109" i="6"/>
  <c r="R121" i="6"/>
  <c r="R133" i="6"/>
  <c r="S27" i="6"/>
  <c r="S39" i="6"/>
  <c r="S51" i="6"/>
  <c r="S63" i="6"/>
  <c r="S75" i="6"/>
  <c r="S87" i="6"/>
  <c r="S99" i="6"/>
  <c r="S111" i="6"/>
  <c r="S123" i="6"/>
  <c r="S135" i="6"/>
  <c r="R26" i="6"/>
  <c r="R38" i="6"/>
  <c r="R50" i="6"/>
  <c r="R62" i="6"/>
  <c r="R74" i="6"/>
  <c r="R86" i="6"/>
  <c r="R98" i="6"/>
  <c r="R110" i="6"/>
  <c r="R122" i="6"/>
  <c r="R134" i="6"/>
  <c r="S28" i="6"/>
  <c r="S40" i="6"/>
  <c r="S52" i="6"/>
  <c r="S64" i="6"/>
  <c r="S76" i="6"/>
  <c r="S88" i="6"/>
  <c r="S100" i="6"/>
  <c r="S112" i="6"/>
  <c r="S124" i="6"/>
  <c r="S136" i="6"/>
  <c r="R27" i="6"/>
  <c r="R39" i="6"/>
  <c r="R51" i="6"/>
  <c r="R63" i="6"/>
  <c r="R75" i="6"/>
  <c r="R87" i="6"/>
  <c r="R99" i="6"/>
  <c r="R111" i="6"/>
  <c r="R123" i="6"/>
  <c r="R135" i="6"/>
  <c r="S29" i="6"/>
  <c r="S41" i="6"/>
  <c r="S53" i="6"/>
  <c r="S65" i="6"/>
  <c r="S77" i="6"/>
  <c r="S89" i="6"/>
  <c r="S101" i="6"/>
  <c r="S113" i="6"/>
  <c r="S125" i="6"/>
  <c r="S137" i="6"/>
  <c r="R28" i="6"/>
  <c r="R40" i="6"/>
  <c r="R52" i="6"/>
  <c r="R64" i="6"/>
  <c r="R76" i="6"/>
  <c r="R88" i="6"/>
  <c r="R100" i="6"/>
  <c r="R112" i="6"/>
  <c r="R124" i="6"/>
  <c r="R136" i="6"/>
  <c r="S30" i="6"/>
  <c r="S42" i="6"/>
  <c r="S54" i="6"/>
  <c r="S66" i="6"/>
  <c r="S78" i="6"/>
  <c r="S90" i="6"/>
  <c r="S102" i="6"/>
  <c r="S114" i="6"/>
  <c r="S126" i="6"/>
  <c r="S138" i="6"/>
  <c r="R29" i="6"/>
  <c r="R41" i="6"/>
  <c r="R53" i="6"/>
  <c r="R65" i="6"/>
  <c r="R77" i="6"/>
  <c r="R89" i="6"/>
  <c r="R101" i="6"/>
  <c r="R113" i="6"/>
  <c r="R125" i="6"/>
  <c r="T125" i="6" s="1"/>
  <c r="R137" i="6"/>
  <c r="S31" i="6"/>
  <c r="S43" i="6"/>
  <c r="S55" i="6"/>
  <c r="S67" i="6"/>
  <c r="S79" i="6"/>
  <c r="S91" i="6"/>
  <c r="S103" i="6"/>
  <c r="S115" i="6"/>
  <c r="S127" i="6"/>
  <c r="S139" i="6"/>
  <c r="R30" i="6"/>
  <c r="T30" i="6" s="1"/>
  <c r="R42" i="6"/>
  <c r="R54" i="6"/>
  <c r="R66" i="6"/>
  <c r="R78" i="6"/>
  <c r="R90" i="6"/>
  <c r="R102" i="6"/>
  <c r="R114" i="6"/>
  <c r="R126" i="6"/>
  <c r="R138" i="6"/>
  <c r="S32" i="6"/>
  <c r="S44" i="6"/>
  <c r="S56" i="6"/>
  <c r="S68" i="6"/>
  <c r="S80" i="6"/>
  <c r="S92" i="6"/>
  <c r="S104" i="6"/>
  <c r="S116" i="6"/>
  <c r="S128" i="6"/>
  <c r="S140" i="6"/>
  <c r="F93" i="6"/>
  <c r="E24" i="5"/>
  <c r="E36" i="5"/>
  <c r="E48" i="5"/>
  <c r="E60" i="5"/>
  <c r="E72" i="5"/>
  <c r="E84" i="5"/>
  <c r="E96" i="5"/>
  <c r="E108" i="5"/>
  <c r="E120" i="5"/>
  <c r="E132" i="5"/>
  <c r="E25" i="5"/>
  <c r="E37" i="5"/>
  <c r="E49" i="5"/>
  <c r="E61" i="5"/>
  <c r="E73" i="5"/>
  <c r="E85" i="5"/>
  <c r="E97" i="5"/>
  <c r="E109" i="5"/>
  <c r="E121" i="5"/>
  <c r="E133" i="5"/>
  <c r="E95" i="5"/>
  <c r="E26" i="5"/>
  <c r="E38" i="5"/>
  <c r="E50" i="5"/>
  <c r="E62" i="5"/>
  <c r="E74" i="5"/>
  <c r="E86" i="5"/>
  <c r="E98" i="5"/>
  <c r="E110" i="5"/>
  <c r="E122" i="5"/>
  <c r="E134" i="5"/>
  <c r="E27" i="5"/>
  <c r="E39" i="5"/>
  <c r="E51" i="5"/>
  <c r="E63" i="5"/>
  <c r="E75" i="5"/>
  <c r="E87" i="5"/>
  <c r="E99" i="5"/>
  <c r="E111" i="5"/>
  <c r="E123" i="5"/>
  <c r="E135" i="5"/>
  <c r="E119" i="5"/>
  <c r="E28" i="5"/>
  <c r="E40" i="5"/>
  <c r="E52" i="5"/>
  <c r="E64" i="5"/>
  <c r="E76" i="5"/>
  <c r="E88" i="5"/>
  <c r="E100" i="5"/>
  <c r="E112" i="5"/>
  <c r="E124" i="5"/>
  <c r="E136" i="5"/>
  <c r="E29" i="5"/>
  <c r="E41" i="5"/>
  <c r="E53" i="5"/>
  <c r="E65" i="5"/>
  <c r="E77" i="5"/>
  <c r="E89" i="5"/>
  <c r="E101" i="5"/>
  <c r="E113" i="5"/>
  <c r="E125" i="5"/>
  <c r="E18" i="5"/>
  <c r="E30" i="5"/>
  <c r="E42" i="5"/>
  <c r="E54" i="5"/>
  <c r="E66" i="5"/>
  <c r="E78" i="5"/>
  <c r="E90" i="5"/>
  <c r="E102" i="5"/>
  <c r="E114" i="5"/>
  <c r="E126" i="5"/>
  <c r="E32" i="5"/>
  <c r="E44" i="5"/>
  <c r="E56" i="5"/>
  <c r="E80" i="5"/>
  <c r="E104" i="5"/>
  <c r="E128" i="5"/>
  <c r="E94" i="5"/>
  <c r="E130" i="5"/>
  <c r="E23" i="5"/>
  <c r="E47" i="5"/>
  <c r="E59" i="5"/>
  <c r="E83" i="5"/>
  <c r="E107" i="5"/>
  <c r="E19" i="5"/>
  <c r="E31" i="5"/>
  <c r="E43" i="5"/>
  <c r="E55" i="5"/>
  <c r="E67" i="5"/>
  <c r="E79" i="5"/>
  <c r="E91" i="5"/>
  <c r="E103" i="5"/>
  <c r="E115" i="5"/>
  <c r="E127" i="5"/>
  <c r="E20" i="5"/>
  <c r="E68" i="5"/>
  <c r="E92" i="5"/>
  <c r="E116" i="5"/>
  <c r="E82" i="5"/>
  <c r="E118" i="5"/>
  <c r="E35" i="5"/>
  <c r="E71" i="5"/>
  <c r="E131" i="5"/>
  <c r="E21" i="5"/>
  <c r="E33" i="5"/>
  <c r="E45" i="5"/>
  <c r="E57" i="5"/>
  <c r="E69" i="5"/>
  <c r="E81" i="5"/>
  <c r="E93" i="5"/>
  <c r="E105" i="5"/>
  <c r="E117" i="5"/>
  <c r="E129" i="5"/>
  <c r="E22" i="5"/>
  <c r="E34" i="5"/>
  <c r="E46" i="5"/>
  <c r="E58" i="5"/>
  <c r="E70" i="5"/>
  <c r="E106" i="5"/>
  <c r="E13" i="4"/>
  <c r="G18" i="5"/>
  <c r="C19" i="5" s="1"/>
  <c r="T150" i="6" l="1"/>
  <c r="T218" i="6"/>
  <c r="T190" i="6"/>
  <c r="T261" i="6"/>
  <c r="T254" i="6"/>
  <c r="T236" i="6"/>
  <c r="F224" i="5"/>
  <c r="F203" i="5"/>
  <c r="F140" i="5"/>
  <c r="F250" i="5"/>
  <c r="F192" i="5"/>
  <c r="F239" i="5"/>
  <c r="F219" i="5"/>
  <c r="F147" i="5"/>
  <c r="F194" i="5"/>
  <c r="F244" i="5"/>
  <c r="F161" i="5"/>
  <c r="F152" i="5"/>
  <c r="F207" i="5"/>
  <c r="F178" i="5"/>
  <c r="F187" i="5"/>
  <c r="F210" i="5"/>
  <c r="F138" i="5"/>
  <c r="F214" i="5"/>
  <c r="F142" i="5"/>
  <c r="F189" i="5"/>
  <c r="F255" i="5"/>
  <c r="F225" i="5"/>
  <c r="F205" i="5"/>
  <c r="F230" i="5"/>
  <c r="F209" i="5"/>
  <c r="F137" i="5"/>
  <c r="F204" i="5"/>
  <c r="F206" i="5"/>
  <c r="F184" i="5"/>
  <c r="F200" i="5"/>
  <c r="F199" i="5"/>
  <c r="F251" i="5"/>
  <c r="F179" i="5"/>
  <c r="F168" i="5"/>
  <c r="F195" i="5"/>
  <c r="F158" i="5"/>
  <c r="F157" i="5"/>
  <c r="F183" i="5"/>
  <c r="F226" i="5"/>
  <c r="F154" i="5"/>
  <c r="F235" i="5"/>
  <c r="F163" i="5"/>
  <c r="F186" i="5"/>
  <c r="F190" i="5"/>
  <c r="F220" i="5"/>
  <c r="F165" i="5"/>
  <c r="F221" i="5"/>
  <c r="F149" i="5"/>
  <c r="F181" i="5"/>
  <c r="F257" i="5"/>
  <c r="F185" i="5"/>
  <c r="F252" i="5"/>
  <c r="F180" i="5"/>
  <c r="F232" i="5"/>
  <c r="F160" i="5"/>
  <c r="F172" i="5"/>
  <c r="F248" i="5"/>
  <c r="F176" i="5"/>
  <c r="F175" i="5"/>
  <c r="F227" i="5"/>
  <c r="F155" i="5"/>
  <c r="F236" i="5"/>
  <c r="F164" i="5"/>
  <c r="F216" i="5"/>
  <c r="F144" i="5"/>
  <c r="F243" i="5"/>
  <c r="F171" i="5"/>
  <c r="F218" i="5"/>
  <c r="F146" i="5"/>
  <c r="F231" i="5"/>
  <c r="F159" i="5"/>
  <c r="F202" i="5"/>
  <c r="F162" i="5"/>
  <c r="F238" i="5"/>
  <c r="F166" i="5"/>
  <c r="F213" i="5"/>
  <c r="F141" i="5"/>
  <c r="T175" i="6"/>
  <c r="T173" i="6"/>
  <c r="T227" i="6"/>
  <c r="T200" i="6"/>
  <c r="T228" i="6"/>
  <c r="T107" i="6"/>
  <c r="T255" i="6"/>
  <c r="T180" i="6"/>
  <c r="T146" i="6"/>
  <c r="T159" i="6"/>
  <c r="T232" i="6"/>
  <c r="T241" i="6"/>
  <c r="T260" i="6"/>
  <c r="T244" i="6"/>
  <c r="T224" i="6"/>
  <c r="T247" i="6"/>
  <c r="T153" i="6"/>
  <c r="T145" i="6"/>
  <c r="T249" i="6"/>
  <c r="T208" i="6"/>
  <c r="T152" i="6"/>
  <c r="T193" i="6"/>
  <c r="T225" i="6"/>
  <c r="T202" i="6"/>
  <c r="T144" i="6"/>
  <c r="T192" i="6"/>
  <c r="T219" i="6"/>
  <c r="T166" i="6"/>
  <c r="T189" i="6"/>
  <c r="T194" i="6"/>
  <c r="T239" i="6"/>
  <c r="T234" i="6"/>
  <c r="T179" i="6"/>
  <c r="T212" i="6"/>
  <c r="T242" i="6"/>
  <c r="T243" i="6"/>
  <c r="T185" i="6"/>
  <c r="T160" i="6"/>
  <c r="T149" i="6"/>
  <c r="T215" i="6"/>
  <c r="T191" i="6"/>
  <c r="T168" i="6"/>
  <c r="T151" i="6"/>
  <c r="T257" i="6"/>
  <c r="T252" i="6"/>
  <c r="T213" i="6"/>
  <c r="T229" i="6"/>
  <c r="T188" i="6"/>
  <c r="T245" i="6"/>
  <c r="T155" i="6"/>
  <c r="T238" i="6"/>
  <c r="T195" i="6"/>
  <c r="C141" i="6"/>
  <c r="G141" i="6" s="1"/>
  <c r="C142" i="6" s="1"/>
  <c r="G142" i="6" s="1"/>
  <c r="C143" i="6" s="1"/>
  <c r="G143" i="6" s="1"/>
  <c r="C144" i="6" s="1"/>
  <c r="G144" i="6" s="1"/>
  <c r="C145" i="6" s="1"/>
  <c r="G145" i="6" s="1"/>
  <c r="C146" i="6" s="1"/>
  <c r="G146" i="6" s="1"/>
  <c r="C147" i="6" s="1"/>
  <c r="G147" i="6" s="1"/>
  <c r="C148" i="6" s="1"/>
  <c r="G148" i="6" s="1"/>
  <c r="C149" i="6" s="1"/>
  <c r="G149" i="6" s="1"/>
  <c r="C150" i="6" s="1"/>
  <c r="G150" i="6" s="1"/>
  <c r="C151" i="6" s="1"/>
  <c r="G151" i="6" s="1"/>
  <c r="C152" i="6" s="1"/>
  <c r="G152" i="6" s="1"/>
  <c r="C153" i="6" s="1"/>
  <c r="G153" i="6" s="1"/>
  <c r="C154" i="6" s="1"/>
  <c r="G154" i="6" s="1"/>
  <c r="C155" i="6" s="1"/>
  <c r="G155" i="6" s="1"/>
  <c r="C156" i="6" s="1"/>
  <c r="G156" i="6" s="1"/>
  <c r="C157" i="6" s="1"/>
  <c r="G157" i="6" s="1"/>
  <c r="C158" i="6" s="1"/>
  <c r="G158" i="6" s="1"/>
  <c r="C159" i="6" s="1"/>
  <c r="G159" i="6" s="1"/>
  <c r="C160" i="6" s="1"/>
  <c r="G160" i="6" s="1"/>
  <c r="C161" i="6" s="1"/>
  <c r="G161" i="6" s="1"/>
  <c r="C162" i="6" s="1"/>
  <c r="G162" i="6" s="1"/>
  <c r="C163" i="6" s="1"/>
  <c r="G163" i="6" s="1"/>
  <c r="C164" i="6" s="1"/>
  <c r="G164" i="6" s="1"/>
  <c r="C165" i="6" s="1"/>
  <c r="G165" i="6" s="1"/>
  <c r="C166" i="6" s="1"/>
  <c r="G166" i="6" s="1"/>
  <c r="C167" i="6" s="1"/>
  <c r="G167" i="6" s="1"/>
  <c r="C168" i="6" s="1"/>
  <c r="G168" i="6" s="1"/>
  <c r="C169" i="6" s="1"/>
  <c r="G169" i="6" s="1"/>
  <c r="C170" i="6" s="1"/>
  <c r="G170" i="6" s="1"/>
  <c r="C171" i="6" s="1"/>
  <c r="G171" i="6" s="1"/>
  <c r="C172" i="6" s="1"/>
  <c r="G172" i="6" s="1"/>
  <c r="C173" i="6" s="1"/>
  <c r="G173" i="6" s="1"/>
  <c r="C174" i="6" s="1"/>
  <c r="G174" i="6" s="1"/>
  <c r="C175" i="6" s="1"/>
  <c r="G175" i="6" s="1"/>
  <c r="C176" i="6" s="1"/>
  <c r="G176" i="6" s="1"/>
  <c r="C177" i="6" s="1"/>
  <c r="G177" i="6" s="1"/>
  <c r="C178" i="6" s="1"/>
  <c r="G178" i="6" s="1"/>
  <c r="C179" i="6" s="1"/>
  <c r="G179" i="6" s="1"/>
  <c r="C180" i="6" s="1"/>
  <c r="G180" i="6" s="1"/>
  <c r="C181" i="6" s="1"/>
  <c r="G181" i="6" s="1"/>
  <c r="C182" i="6" s="1"/>
  <c r="G182" i="6" s="1"/>
  <c r="C183" i="6" s="1"/>
  <c r="G183" i="6" s="1"/>
  <c r="C184" i="6" s="1"/>
  <c r="G184" i="6" s="1"/>
  <c r="C185" i="6" s="1"/>
  <c r="G185" i="6" s="1"/>
  <c r="C186" i="6" s="1"/>
  <c r="G186" i="6" s="1"/>
  <c r="C187" i="6" s="1"/>
  <c r="G187" i="6" s="1"/>
  <c r="C188" i="6" s="1"/>
  <c r="G188" i="6" s="1"/>
  <c r="C189" i="6" s="1"/>
  <c r="G189" i="6" s="1"/>
  <c r="C190" i="6" s="1"/>
  <c r="G190" i="6" s="1"/>
  <c r="C191" i="6" s="1"/>
  <c r="G191" i="6" s="1"/>
  <c r="C192" i="6" s="1"/>
  <c r="G192" i="6" s="1"/>
  <c r="C193" i="6" s="1"/>
  <c r="G193" i="6" s="1"/>
  <c r="C194" i="6" s="1"/>
  <c r="G194" i="6" s="1"/>
  <c r="C195" i="6" s="1"/>
  <c r="G195" i="6" s="1"/>
  <c r="C196" i="6" s="1"/>
  <c r="G196" i="6" s="1"/>
  <c r="C197" i="6" s="1"/>
  <c r="G197" i="6" s="1"/>
  <c r="C198" i="6" s="1"/>
  <c r="G198" i="6" s="1"/>
  <c r="C199" i="6" s="1"/>
  <c r="G199" i="6" s="1"/>
  <c r="C200" i="6" s="1"/>
  <c r="G200" i="6" s="1"/>
  <c r="C201" i="6" s="1"/>
  <c r="G201" i="6" s="1"/>
  <c r="C202" i="6" s="1"/>
  <c r="G202" i="6" s="1"/>
  <c r="C203" i="6" s="1"/>
  <c r="G203" i="6" s="1"/>
  <c r="C204" i="6" s="1"/>
  <c r="G204" i="6" s="1"/>
  <c r="C205" i="6" s="1"/>
  <c r="G205" i="6" s="1"/>
  <c r="C206" i="6" s="1"/>
  <c r="G206" i="6" s="1"/>
  <c r="C207" i="6" s="1"/>
  <c r="G207" i="6" s="1"/>
  <c r="C208" i="6" s="1"/>
  <c r="G208" i="6" s="1"/>
  <c r="C209" i="6" s="1"/>
  <c r="G209" i="6" s="1"/>
  <c r="C210" i="6" s="1"/>
  <c r="G210" i="6" s="1"/>
  <c r="C211" i="6" s="1"/>
  <c r="G211" i="6" s="1"/>
  <c r="C212" i="6" s="1"/>
  <c r="G212" i="6" s="1"/>
  <c r="C213" i="6" s="1"/>
  <c r="G213" i="6" s="1"/>
  <c r="C214" i="6" s="1"/>
  <c r="G214" i="6" s="1"/>
  <c r="C215" i="6" s="1"/>
  <c r="G215" i="6" s="1"/>
  <c r="C216" i="6" s="1"/>
  <c r="G216" i="6" s="1"/>
  <c r="C217" i="6" s="1"/>
  <c r="G217" i="6" s="1"/>
  <c r="C218" i="6" s="1"/>
  <c r="G218" i="6" s="1"/>
  <c r="C219" i="6" s="1"/>
  <c r="G219" i="6" s="1"/>
  <c r="C220" i="6" s="1"/>
  <c r="G220" i="6" s="1"/>
  <c r="C221" i="6" s="1"/>
  <c r="G221" i="6" s="1"/>
  <c r="C222" i="6" s="1"/>
  <c r="G222" i="6" s="1"/>
  <c r="C223" i="6" s="1"/>
  <c r="G223" i="6" s="1"/>
  <c r="C224" i="6" s="1"/>
  <c r="G224" i="6" s="1"/>
  <c r="C225" i="6" s="1"/>
  <c r="G225" i="6" s="1"/>
  <c r="C226" i="6" s="1"/>
  <c r="G226" i="6" s="1"/>
  <c r="C227" i="6" s="1"/>
  <c r="G227" i="6" s="1"/>
  <c r="C228" i="6" s="1"/>
  <c r="G228" i="6" s="1"/>
  <c r="C229" i="6" s="1"/>
  <c r="G229" i="6" s="1"/>
  <c r="C230" i="6" s="1"/>
  <c r="G230" i="6" s="1"/>
  <c r="C231" i="6" s="1"/>
  <c r="G231" i="6" s="1"/>
  <c r="C232" i="6" s="1"/>
  <c r="G232" i="6" s="1"/>
  <c r="C233" i="6" s="1"/>
  <c r="G233" i="6" s="1"/>
  <c r="C234" i="6" s="1"/>
  <c r="G234" i="6" s="1"/>
  <c r="C235" i="6" s="1"/>
  <c r="G235" i="6" s="1"/>
  <c r="C236" i="6" s="1"/>
  <c r="G236" i="6" s="1"/>
  <c r="C237" i="6" s="1"/>
  <c r="G237" i="6" s="1"/>
  <c r="C238" i="6" s="1"/>
  <c r="G238" i="6" s="1"/>
  <c r="C239" i="6" s="1"/>
  <c r="G239" i="6" s="1"/>
  <c r="C240" i="6" s="1"/>
  <c r="G240" i="6" s="1"/>
  <c r="C241" i="6" s="1"/>
  <c r="G241" i="6" s="1"/>
  <c r="C242" i="6" s="1"/>
  <c r="G242" i="6" s="1"/>
  <c r="C243" i="6" s="1"/>
  <c r="G243" i="6" s="1"/>
  <c r="C244" i="6" s="1"/>
  <c r="G244" i="6" s="1"/>
  <c r="C245" i="6" s="1"/>
  <c r="G245" i="6" s="1"/>
  <c r="C246" i="6" s="1"/>
  <c r="G246" i="6" s="1"/>
  <c r="C247" i="6" s="1"/>
  <c r="G247" i="6" s="1"/>
  <c r="C248" i="6" s="1"/>
  <c r="G248" i="6" s="1"/>
  <c r="C249" i="6" s="1"/>
  <c r="G249" i="6" s="1"/>
  <c r="C250" i="6" s="1"/>
  <c r="G250" i="6" s="1"/>
  <c r="C251" i="6" s="1"/>
  <c r="G251" i="6" s="1"/>
  <c r="C252" i="6" s="1"/>
  <c r="G252" i="6" s="1"/>
  <c r="C253" i="6" s="1"/>
  <c r="G253" i="6" s="1"/>
  <c r="C254" i="6" s="1"/>
  <c r="G254" i="6" s="1"/>
  <c r="C255" i="6" s="1"/>
  <c r="G255" i="6" s="1"/>
  <c r="C256" i="6" s="1"/>
  <c r="G256" i="6" s="1"/>
  <c r="C257" i="6" s="1"/>
  <c r="G257" i="6" s="1"/>
  <c r="C258" i="6" s="1"/>
  <c r="G258" i="6" s="1"/>
  <c r="C259" i="6" s="1"/>
  <c r="G259" i="6" s="1"/>
  <c r="C260" i="6" s="1"/>
  <c r="G260" i="6" s="1"/>
  <c r="C261" i="6" s="1"/>
  <c r="G261" i="6" s="1"/>
  <c r="T216" i="6"/>
  <c r="T158" i="6"/>
  <c r="T170" i="6"/>
  <c r="T246" i="6"/>
  <c r="T177" i="6"/>
  <c r="T226" i="6"/>
  <c r="T201" i="6"/>
  <c r="T231" i="6"/>
  <c r="T174" i="6"/>
  <c r="T220" i="6"/>
  <c r="T142" i="6"/>
  <c r="T178" i="6"/>
  <c r="T251" i="6"/>
  <c r="T141" i="6"/>
  <c r="T167" i="6"/>
  <c r="T176" i="6"/>
  <c r="T172" i="6"/>
  <c r="T203" i="6"/>
  <c r="T184" i="6"/>
  <c r="T223" i="6"/>
  <c r="T221" i="6"/>
  <c r="T163" i="6"/>
  <c r="T211" i="6"/>
  <c r="T34" i="6"/>
  <c r="T157" i="6"/>
  <c r="T250" i="6"/>
  <c r="T162" i="6"/>
  <c r="T197" i="6"/>
  <c r="T230" i="6"/>
  <c r="T233" i="6"/>
  <c r="T214" i="6"/>
  <c r="T183" i="6"/>
  <c r="T217" i="6"/>
  <c r="T143" i="6"/>
  <c r="T253" i="6"/>
  <c r="T161" i="6"/>
  <c r="T154" i="6"/>
  <c r="T148" i="6"/>
  <c r="T198" i="6"/>
  <c r="T156" i="6"/>
  <c r="T207" i="6"/>
  <c r="T222" i="6"/>
  <c r="T235" i="6"/>
  <c r="T210" i="6"/>
  <c r="T164" i="6"/>
  <c r="T76" i="6"/>
  <c r="T27" i="6"/>
  <c r="T86" i="6"/>
  <c r="T126" i="6"/>
  <c r="T77" i="6"/>
  <c r="T28" i="6"/>
  <c r="T123" i="6"/>
  <c r="T74" i="6"/>
  <c r="T25" i="6"/>
  <c r="T120" i="6"/>
  <c r="T135" i="6"/>
  <c r="T37" i="6"/>
  <c r="T94" i="6"/>
  <c r="T137" i="6"/>
  <c r="T88" i="6"/>
  <c r="T82" i="6"/>
  <c r="T46" i="6"/>
  <c r="T138" i="6"/>
  <c r="T42" i="6"/>
  <c r="T89" i="6"/>
  <c r="T40" i="6"/>
  <c r="T132" i="6"/>
  <c r="T71" i="6"/>
  <c r="T113" i="6"/>
  <c r="T64" i="6"/>
  <c r="T110" i="6"/>
  <c r="T61" i="6"/>
  <c r="T58" i="6"/>
  <c r="T101" i="6"/>
  <c r="T52" i="6"/>
  <c r="T98" i="6"/>
  <c r="T49" i="6"/>
  <c r="T83" i="6"/>
  <c r="T45" i="6"/>
  <c r="T39" i="6"/>
  <c r="T134" i="6"/>
  <c r="T36" i="6"/>
  <c r="T102" i="6"/>
  <c r="T53" i="6"/>
  <c r="T99" i="6"/>
  <c r="T50" i="6"/>
  <c r="T35" i="6"/>
  <c r="T130" i="6"/>
  <c r="T81" i="6"/>
  <c r="T78" i="6"/>
  <c r="T29" i="6"/>
  <c r="T124" i="6"/>
  <c r="T75" i="6"/>
  <c r="T26" i="6"/>
  <c r="T72" i="6"/>
  <c r="T90" i="6"/>
  <c r="T41" i="6"/>
  <c r="T136" i="6"/>
  <c r="T87" i="6"/>
  <c r="T38" i="6"/>
  <c r="T133" i="6"/>
  <c r="T84" i="6"/>
  <c r="T118" i="6"/>
  <c r="T66" i="6"/>
  <c r="T112" i="6"/>
  <c r="T63" i="6"/>
  <c r="T109" i="6"/>
  <c r="T60" i="6"/>
  <c r="T23" i="6"/>
  <c r="T70" i="6"/>
  <c r="T95" i="6"/>
  <c r="U23" i="6"/>
  <c r="Q24" i="6" s="1"/>
  <c r="U24" i="6" s="1"/>
  <c r="Q25" i="6" s="1"/>
  <c r="U25" i="6" s="1"/>
  <c r="Q26" i="6" s="1"/>
  <c r="U26" i="6" s="1"/>
  <c r="Q27" i="6" s="1"/>
  <c r="U27" i="6" s="1"/>
  <c r="Q28" i="6" s="1"/>
  <c r="U28" i="6" s="1"/>
  <c r="Q29" i="6" s="1"/>
  <c r="U29" i="6" s="1"/>
  <c r="Q30" i="6" s="1"/>
  <c r="U30" i="6" s="1"/>
  <c r="Q31" i="6" s="1"/>
  <c r="U31" i="6" s="1"/>
  <c r="Q32" i="6" s="1"/>
  <c r="U32" i="6" s="1"/>
  <c r="Q33" i="6" s="1"/>
  <c r="U33" i="6" s="1"/>
  <c r="Q34" i="6" s="1"/>
  <c r="U34" i="6" s="1"/>
  <c r="Q35" i="6" s="1"/>
  <c r="U35" i="6" s="1"/>
  <c r="Q36" i="6" s="1"/>
  <c r="U36" i="6" s="1"/>
  <c r="Q37" i="6" s="1"/>
  <c r="U37" i="6" s="1"/>
  <c r="Q38" i="6" s="1"/>
  <c r="U38" i="6" s="1"/>
  <c r="Q39" i="6" s="1"/>
  <c r="U39" i="6" s="1"/>
  <c r="Q40" i="6" s="1"/>
  <c r="U40" i="6" s="1"/>
  <c r="Q41" i="6" s="1"/>
  <c r="U41" i="6" s="1"/>
  <c r="Q42" i="6" s="1"/>
  <c r="U42" i="6" s="1"/>
  <c r="Q43" i="6" s="1"/>
  <c r="U43" i="6" s="1"/>
  <c r="Q44" i="6" s="1"/>
  <c r="U44" i="6" s="1"/>
  <c r="Q45" i="6" s="1"/>
  <c r="U45" i="6" s="1"/>
  <c r="Q46" i="6" s="1"/>
  <c r="U46" i="6" s="1"/>
  <c r="Q47" i="6" s="1"/>
  <c r="U47" i="6" s="1"/>
  <c r="Q48" i="6" s="1"/>
  <c r="U48" i="6" s="1"/>
  <c r="Q49" i="6" s="1"/>
  <c r="U49" i="6" s="1"/>
  <c r="Q50" i="6" s="1"/>
  <c r="U50" i="6" s="1"/>
  <c r="Q51" i="6" s="1"/>
  <c r="U51" i="6" s="1"/>
  <c r="Q52" i="6" s="1"/>
  <c r="U52" i="6" s="1"/>
  <c r="Q53" i="6" s="1"/>
  <c r="U53" i="6" s="1"/>
  <c r="Q54" i="6" s="1"/>
  <c r="U54" i="6" s="1"/>
  <c r="Q55" i="6" s="1"/>
  <c r="U55" i="6" s="1"/>
  <c r="Q56" i="6" s="1"/>
  <c r="U56" i="6" s="1"/>
  <c r="Q57" i="6" s="1"/>
  <c r="U57" i="6" s="1"/>
  <c r="Q58" i="6" s="1"/>
  <c r="U58" i="6" s="1"/>
  <c r="Q59" i="6" s="1"/>
  <c r="U59" i="6" s="1"/>
  <c r="Q60" i="6" s="1"/>
  <c r="U60" i="6" s="1"/>
  <c r="Q61" i="6" s="1"/>
  <c r="U61" i="6" s="1"/>
  <c r="Q62" i="6" s="1"/>
  <c r="U62" i="6" s="1"/>
  <c r="Q63" i="6" s="1"/>
  <c r="U63" i="6" s="1"/>
  <c r="Q64" i="6" s="1"/>
  <c r="U64" i="6" s="1"/>
  <c r="Q65" i="6" s="1"/>
  <c r="U65" i="6" s="1"/>
  <c r="Q66" i="6" s="1"/>
  <c r="U66" i="6" s="1"/>
  <c r="Q67" i="6" s="1"/>
  <c r="U67" i="6" s="1"/>
  <c r="Q68" i="6" s="1"/>
  <c r="U68" i="6" s="1"/>
  <c r="Q69" i="6" s="1"/>
  <c r="U69" i="6" s="1"/>
  <c r="Q70" i="6" s="1"/>
  <c r="U70" i="6" s="1"/>
  <c r="Q71" i="6" s="1"/>
  <c r="U71" i="6" s="1"/>
  <c r="Q72" i="6" s="1"/>
  <c r="U72" i="6" s="1"/>
  <c r="Q73" i="6" s="1"/>
  <c r="U73" i="6" s="1"/>
  <c r="Q74" i="6" s="1"/>
  <c r="U74" i="6" s="1"/>
  <c r="Q75" i="6" s="1"/>
  <c r="U75" i="6" s="1"/>
  <c r="Q76" i="6" s="1"/>
  <c r="U76" i="6" s="1"/>
  <c r="Q77" i="6" s="1"/>
  <c r="U77" i="6" s="1"/>
  <c r="Q78" i="6" s="1"/>
  <c r="U78" i="6" s="1"/>
  <c r="Q79" i="6" s="1"/>
  <c r="U79" i="6" s="1"/>
  <c r="Q80" i="6" s="1"/>
  <c r="U80" i="6" s="1"/>
  <c r="Q81" i="6" s="1"/>
  <c r="U81" i="6" s="1"/>
  <c r="Q82" i="6" s="1"/>
  <c r="U82" i="6" s="1"/>
  <c r="Q83" i="6" s="1"/>
  <c r="U83" i="6" s="1"/>
  <c r="Q84" i="6" s="1"/>
  <c r="U84" i="6" s="1"/>
  <c r="Q85" i="6" s="1"/>
  <c r="U85" i="6" s="1"/>
  <c r="Q86" i="6" s="1"/>
  <c r="U86" i="6" s="1"/>
  <c r="Q87" i="6" s="1"/>
  <c r="U87" i="6" s="1"/>
  <c r="Q88" i="6" s="1"/>
  <c r="U88" i="6" s="1"/>
  <c r="Q89" i="6" s="1"/>
  <c r="U89" i="6" s="1"/>
  <c r="Q90" i="6" s="1"/>
  <c r="U90" i="6" s="1"/>
  <c r="Q91" i="6" s="1"/>
  <c r="U91" i="6" s="1"/>
  <c r="Q92" i="6" s="1"/>
  <c r="U92" i="6" s="1"/>
  <c r="Q93" i="6" s="1"/>
  <c r="U93" i="6" s="1"/>
  <c r="Q94" i="6" s="1"/>
  <c r="U94" i="6" s="1"/>
  <c r="Q95" i="6" s="1"/>
  <c r="U95" i="6" s="1"/>
  <c r="Q96" i="6" s="1"/>
  <c r="U96" i="6" s="1"/>
  <c r="Q97" i="6" s="1"/>
  <c r="U97" i="6" s="1"/>
  <c r="Q98" i="6" s="1"/>
  <c r="U98" i="6" s="1"/>
  <c r="Q99" i="6" s="1"/>
  <c r="U99" i="6" s="1"/>
  <c r="Q100" i="6" s="1"/>
  <c r="U100" i="6" s="1"/>
  <c r="Q101" i="6" s="1"/>
  <c r="U101" i="6" s="1"/>
  <c r="Q102" i="6" s="1"/>
  <c r="U102" i="6" s="1"/>
  <c r="Q103" i="6" s="1"/>
  <c r="U103" i="6" s="1"/>
  <c r="Q104" i="6" s="1"/>
  <c r="U104" i="6" s="1"/>
  <c r="Q105" i="6" s="1"/>
  <c r="U105" i="6" s="1"/>
  <c r="Q106" i="6" s="1"/>
  <c r="U106" i="6" s="1"/>
  <c r="Q107" i="6" s="1"/>
  <c r="U107" i="6" s="1"/>
  <c r="Q108" i="6" s="1"/>
  <c r="U108" i="6" s="1"/>
  <c r="Q109" i="6" s="1"/>
  <c r="U109" i="6" s="1"/>
  <c r="Q110" i="6" s="1"/>
  <c r="U110" i="6" s="1"/>
  <c r="Q111" i="6" s="1"/>
  <c r="U111" i="6" s="1"/>
  <c r="Q112" i="6" s="1"/>
  <c r="U112" i="6" s="1"/>
  <c r="Q113" i="6" s="1"/>
  <c r="U113" i="6" s="1"/>
  <c r="Q114" i="6" s="1"/>
  <c r="U114" i="6" s="1"/>
  <c r="Q115" i="6" s="1"/>
  <c r="U115" i="6" s="1"/>
  <c r="Q116" i="6" s="1"/>
  <c r="U116" i="6" s="1"/>
  <c r="Q117" i="6" s="1"/>
  <c r="U117" i="6" s="1"/>
  <c r="Q118" i="6" s="1"/>
  <c r="U118" i="6" s="1"/>
  <c r="Q119" i="6" s="1"/>
  <c r="U119" i="6" s="1"/>
  <c r="Q120" i="6" s="1"/>
  <c r="U120" i="6" s="1"/>
  <c r="Q121" i="6" s="1"/>
  <c r="U121" i="6" s="1"/>
  <c r="Q122" i="6" s="1"/>
  <c r="U122" i="6" s="1"/>
  <c r="Q123" i="6" s="1"/>
  <c r="U123" i="6" s="1"/>
  <c r="Q124" i="6" s="1"/>
  <c r="U124" i="6" s="1"/>
  <c r="Q125" i="6" s="1"/>
  <c r="U125" i="6" s="1"/>
  <c r="Q126" i="6" s="1"/>
  <c r="U126" i="6" s="1"/>
  <c r="Q127" i="6" s="1"/>
  <c r="U127" i="6" s="1"/>
  <c r="Q128" i="6" s="1"/>
  <c r="U128" i="6" s="1"/>
  <c r="Q129" i="6" s="1"/>
  <c r="U129" i="6" s="1"/>
  <c r="Q130" i="6" s="1"/>
  <c r="U130" i="6" s="1"/>
  <c r="Q131" i="6" s="1"/>
  <c r="U131" i="6" s="1"/>
  <c r="Q132" i="6" s="1"/>
  <c r="U132" i="6" s="1"/>
  <c r="Q133" i="6" s="1"/>
  <c r="U133" i="6" s="1"/>
  <c r="Q134" i="6" s="1"/>
  <c r="U134" i="6" s="1"/>
  <c r="Q135" i="6" s="1"/>
  <c r="U135" i="6" s="1"/>
  <c r="Q136" i="6" s="1"/>
  <c r="U136" i="6" s="1"/>
  <c r="Q137" i="6" s="1"/>
  <c r="U137" i="6" s="1"/>
  <c r="Q138" i="6" s="1"/>
  <c r="U138" i="6" s="1"/>
  <c r="Q139" i="6" s="1"/>
  <c r="U139" i="6" s="1"/>
  <c r="Q140" i="6" s="1"/>
  <c r="U140" i="6" s="1"/>
  <c r="T117" i="6"/>
  <c r="T57" i="6"/>
  <c r="T114" i="6"/>
  <c r="T65" i="6"/>
  <c r="T111" i="6"/>
  <c r="T62" i="6"/>
  <c r="T108" i="6"/>
  <c r="T59" i="6"/>
  <c r="T119" i="6"/>
  <c r="T96" i="6"/>
  <c r="T47" i="6"/>
  <c r="T92" i="6"/>
  <c r="T69" i="6"/>
  <c r="T43" i="6"/>
  <c r="T80" i="6"/>
  <c r="T31" i="6"/>
  <c r="T85" i="6"/>
  <c r="T68" i="6"/>
  <c r="T56" i="6"/>
  <c r="T33" i="6"/>
  <c r="T44" i="6"/>
  <c r="T139" i="6"/>
  <c r="T32" i="6"/>
  <c r="T127" i="6"/>
  <c r="T106" i="6"/>
  <c r="T115" i="6"/>
  <c r="T54" i="6"/>
  <c r="T100" i="6"/>
  <c r="T51" i="6"/>
  <c r="T97" i="6"/>
  <c r="T48" i="6"/>
  <c r="T129" i="6"/>
  <c r="T103" i="6"/>
  <c r="T131" i="6"/>
  <c r="T140" i="6"/>
  <c r="T91" i="6"/>
  <c r="T122" i="6"/>
  <c r="T73" i="6"/>
  <c r="T24" i="6"/>
  <c r="T128" i="6"/>
  <c r="T105" i="6"/>
  <c r="T79" i="6"/>
  <c r="T22" i="6"/>
  <c r="T116" i="6"/>
  <c r="T93" i="6"/>
  <c r="T67" i="6"/>
  <c r="T121" i="6"/>
  <c r="T104" i="6"/>
  <c r="T55" i="6"/>
  <c r="F18" i="5"/>
  <c r="H13" i="4" s="1"/>
  <c r="Q141" i="6" l="1"/>
  <c r="U141" i="6" s="1"/>
  <c r="Q142" i="6" s="1"/>
  <c r="U142" i="6" s="1"/>
  <c r="Q143" i="6" s="1"/>
  <c r="U143" i="6" s="1"/>
  <c r="Q144" i="6" s="1"/>
  <c r="U144" i="6" s="1"/>
  <c r="Q145" i="6" s="1"/>
  <c r="U145" i="6" s="1"/>
  <c r="Q146" i="6" s="1"/>
  <c r="U146" i="6" s="1"/>
  <c r="Q147" i="6" s="1"/>
  <c r="U147" i="6" s="1"/>
  <c r="Q148" i="6" s="1"/>
  <c r="U148" i="6" s="1"/>
  <c r="Q149" i="6" s="1"/>
  <c r="U149" i="6" s="1"/>
  <c r="Q150" i="6" s="1"/>
  <c r="U150" i="6" s="1"/>
  <c r="Q151" i="6" s="1"/>
  <c r="U151" i="6" s="1"/>
  <c r="Q152" i="6" s="1"/>
  <c r="U152" i="6" s="1"/>
  <c r="Q153" i="6" s="1"/>
  <c r="U153" i="6" s="1"/>
  <c r="Q154" i="6" s="1"/>
  <c r="U154" i="6" s="1"/>
  <c r="Q155" i="6" s="1"/>
  <c r="U155" i="6" s="1"/>
  <c r="Q156" i="6" s="1"/>
  <c r="U156" i="6" s="1"/>
  <c r="Q157" i="6" s="1"/>
  <c r="U157" i="6" s="1"/>
  <c r="Q158" i="6" s="1"/>
  <c r="U158" i="6" s="1"/>
  <c r="Q159" i="6" s="1"/>
  <c r="U159" i="6" s="1"/>
  <c r="Q160" i="6" s="1"/>
  <c r="U160" i="6" s="1"/>
  <c r="Q161" i="6" s="1"/>
  <c r="U161" i="6" s="1"/>
  <c r="Q162" i="6" s="1"/>
  <c r="U162" i="6" s="1"/>
  <c r="Q163" i="6" s="1"/>
  <c r="U163" i="6" s="1"/>
  <c r="Q164" i="6" s="1"/>
  <c r="U164" i="6" s="1"/>
  <c r="Q165" i="6" s="1"/>
  <c r="U165" i="6" s="1"/>
  <c r="Q166" i="6" s="1"/>
  <c r="U166" i="6" s="1"/>
  <c r="Q167" i="6" s="1"/>
  <c r="U167" i="6" s="1"/>
  <c r="Q168" i="6" s="1"/>
  <c r="U168" i="6" s="1"/>
  <c r="Q169" i="6" s="1"/>
  <c r="U169" i="6" s="1"/>
  <c r="Q170" i="6" s="1"/>
  <c r="U170" i="6" s="1"/>
  <c r="Q171" i="6" s="1"/>
  <c r="U171" i="6" s="1"/>
  <c r="Q172" i="6" s="1"/>
  <c r="U172" i="6" s="1"/>
  <c r="Q173" i="6" s="1"/>
  <c r="U173" i="6" s="1"/>
  <c r="Q174" i="6" s="1"/>
  <c r="U174" i="6" s="1"/>
  <c r="Q175" i="6" s="1"/>
  <c r="U175" i="6" s="1"/>
  <c r="Q176" i="6" s="1"/>
  <c r="U176" i="6" s="1"/>
  <c r="Q177" i="6" s="1"/>
  <c r="U177" i="6" s="1"/>
  <c r="Q178" i="6" s="1"/>
  <c r="U178" i="6" s="1"/>
  <c r="Q179" i="6" s="1"/>
  <c r="U179" i="6" s="1"/>
  <c r="Q180" i="6" s="1"/>
  <c r="U180" i="6" s="1"/>
  <c r="Q181" i="6" s="1"/>
  <c r="U181" i="6" s="1"/>
  <c r="Q182" i="6" s="1"/>
  <c r="U182" i="6" s="1"/>
  <c r="Q183" i="6" s="1"/>
  <c r="U183" i="6" s="1"/>
  <c r="Q184" i="6" s="1"/>
  <c r="U184" i="6" s="1"/>
  <c r="Q185" i="6" s="1"/>
  <c r="U185" i="6" s="1"/>
  <c r="Q186" i="6" s="1"/>
  <c r="U186" i="6" s="1"/>
  <c r="Q187" i="6" s="1"/>
  <c r="U187" i="6" s="1"/>
  <c r="Q188" i="6" s="1"/>
  <c r="U188" i="6" s="1"/>
  <c r="Q189" i="6" s="1"/>
  <c r="U189" i="6" s="1"/>
  <c r="Q190" i="6" s="1"/>
  <c r="U190" i="6" s="1"/>
  <c r="Q191" i="6" s="1"/>
  <c r="U191" i="6" s="1"/>
  <c r="Q192" i="6" s="1"/>
  <c r="U192" i="6" s="1"/>
  <c r="Q193" i="6" s="1"/>
  <c r="U193" i="6" s="1"/>
  <c r="Q194" i="6" s="1"/>
  <c r="U194" i="6" s="1"/>
  <c r="Q195" i="6" s="1"/>
  <c r="U195" i="6" s="1"/>
  <c r="Q196" i="6" s="1"/>
  <c r="U196" i="6" s="1"/>
  <c r="Q197" i="6" s="1"/>
  <c r="U197" i="6" s="1"/>
  <c r="Q198" i="6" s="1"/>
  <c r="U198" i="6" s="1"/>
  <c r="Q199" i="6" s="1"/>
  <c r="U199" i="6" s="1"/>
  <c r="Q200" i="6" s="1"/>
  <c r="U200" i="6" s="1"/>
  <c r="Q201" i="6" s="1"/>
  <c r="U201" i="6" s="1"/>
  <c r="Q202" i="6" s="1"/>
  <c r="U202" i="6" s="1"/>
  <c r="Q203" i="6" s="1"/>
  <c r="U203" i="6" s="1"/>
  <c r="Q204" i="6" s="1"/>
  <c r="U204" i="6" s="1"/>
  <c r="Q205" i="6" s="1"/>
  <c r="U205" i="6" s="1"/>
  <c r="Q206" i="6" s="1"/>
  <c r="U206" i="6" s="1"/>
  <c r="Q207" i="6" s="1"/>
  <c r="U207" i="6" s="1"/>
  <c r="Q208" i="6" s="1"/>
  <c r="U208" i="6" s="1"/>
  <c r="Q209" i="6" s="1"/>
  <c r="U209" i="6" s="1"/>
  <c r="Q210" i="6" s="1"/>
  <c r="U210" i="6" s="1"/>
  <c r="Q211" i="6" s="1"/>
  <c r="U211" i="6" s="1"/>
  <c r="Q212" i="6" s="1"/>
  <c r="U212" i="6" s="1"/>
  <c r="Q213" i="6" s="1"/>
  <c r="U213" i="6" s="1"/>
  <c r="Q214" i="6" s="1"/>
  <c r="U214" i="6" s="1"/>
  <c r="Q215" i="6" s="1"/>
  <c r="U215" i="6" s="1"/>
  <c r="Q216" i="6" s="1"/>
  <c r="U216" i="6" s="1"/>
  <c r="Q217" i="6" s="1"/>
  <c r="U217" i="6" s="1"/>
  <c r="Q218" i="6" s="1"/>
  <c r="U218" i="6" s="1"/>
  <c r="Q219" i="6" s="1"/>
  <c r="U219" i="6" s="1"/>
  <c r="Q220" i="6" s="1"/>
  <c r="U220" i="6" s="1"/>
  <c r="Q221" i="6" s="1"/>
  <c r="U221" i="6" s="1"/>
  <c r="Q222" i="6" s="1"/>
  <c r="U222" i="6" s="1"/>
  <c r="Q223" i="6" s="1"/>
  <c r="U223" i="6" s="1"/>
  <c r="Q224" i="6" s="1"/>
  <c r="U224" i="6" s="1"/>
  <c r="Q225" i="6" s="1"/>
  <c r="U225" i="6" s="1"/>
  <c r="Q226" i="6" s="1"/>
  <c r="U226" i="6" s="1"/>
  <c r="Q227" i="6" s="1"/>
  <c r="U227" i="6" s="1"/>
  <c r="Q228" i="6" s="1"/>
  <c r="U228" i="6" s="1"/>
  <c r="Q229" i="6" s="1"/>
  <c r="U229" i="6" s="1"/>
  <c r="Q230" i="6" s="1"/>
  <c r="U230" i="6" s="1"/>
  <c r="Q231" i="6" s="1"/>
  <c r="U231" i="6" s="1"/>
  <c r="Q232" i="6" s="1"/>
  <c r="U232" i="6" s="1"/>
  <c r="Q233" i="6" s="1"/>
  <c r="U233" i="6" s="1"/>
  <c r="Q234" i="6" s="1"/>
  <c r="U234" i="6" s="1"/>
  <c r="Q235" i="6" s="1"/>
  <c r="U235" i="6" s="1"/>
  <c r="Q236" i="6" s="1"/>
  <c r="U236" i="6" s="1"/>
  <c r="Q237" i="6" s="1"/>
  <c r="U237" i="6" s="1"/>
  <c r="Q238" i="6" s="1"/>
  <c r="U238" i="6" s="1"/>
  <c r="Q239" i="6" s="1"/>
  <c r="U239" i="6" s="1"/>
  <c r="Q240" i="6" s="1"/>
  <c r="U240" i="6" s="1"/>
  <c r="Q241" i="6" s="1"/>
  <c r="U241" i="6" s="1"/>
  <c r="Q242" i="6" s="1"/>
  <c r="U242" i="6" s="1"/>
  <c r="Q243" i="6" s="1"/>
  <c r="U243" i="6" s="1"/>
  <c r="Q244" i="6" s="1"/>
  <c r="U244" i="6" s="1"/>
  <c r="Q245" i="6" s="1"/>
  <c r="U245" i="6" s="1"/>
  <c r="Q246" i="6" s="1"/>
  <c r="U246" i="6" s="1"/>
  <c r="Q247" i="6" s="1"/>
  <c r="U247" i="6" s="1"/>
  <c r="Q248" i="6" s="1"/>
  <c r="U248" i="6" s="1"/>
  <c r="Q249" i="6" s="1"/>
  <c r="U249" i="6" s="1"/>
  <c r="Q250" i="6" s="1"/>
  <c r="U250" i="6" s="1"/>
  <c r="Q251" i="6" s="1"/>
  <c r="U251" i="6" s="1"/>
  <c r="Q252" i="6" s="1"/>
  <c r="U252" i="6" s="1"/>
  <c r="Q253" i="6" s="1"/>
  <c r="U253" i="6" s="1"/>
  <c r="Q254" i="6" s="1"/>
  <c r="U254" i="6" s="1"/>
  <c r="Q255" i="6" s="1"/>
  <c r="U255" i="6" s="1"/>
  <c r="Q256" i="6" s="1"/>
  <c r="U256" i="6" s="1"/>
  <c r="Q257" i="6" s="1"/>
  <c r="U257" i="6" s="1"/>
  <c r="Q258" i="6" s="1"/>
  <c r="U258" i="6" s="1"/>
  <c r="Q259" i="6" s="1"/>
  <c r="U259" i="6" s="1"/>
  <c r="Q260" i="6" s="1"/>
  <c r="U260" i="6" s="1"/>
  <c r="Q261" i="6" s="1"/>
  <c r="U261" i="6" s="1"/>
  <c r="G13" i="4"/>
  <c r="G21" i="4" s="1"/>
  <c r="G32" i="4" s="1"/>
  <c r="G33" i="4" s="1"/>
  <c r="G34" i="4" s="1"/>
  <c r="H21" i="4"/>
  <c r="H32" i="4" s="1"/>
  <c r="H35" i="4" s="1"/>
  <c r="F19" i="5"/>
  <c r="G19" i="5"/>
  <c r="C20" i="5" s="1"/>
  <c r="H33" i="4" l="1"/>
  <c r="H34" i="4" s="1"/>
  <c r="H36" i="4" s="1"/>
  <c r="G20" i="5"/>
  <c r="C21" i="5" s="1"/>
  <c r="F20" i="5"/>
  <c r="F21" i="5" l="1"/>
  <c r="G21" i="5"/>
  <c r="C22" i="5" s="1"/>
  <c r="G22" i="5" l="1"/>
  <c r="C23" i="5" s="1"/>
  <c r="F22" i="5"/>
  <c r="F23" i="5" l="1"/>
  <c r="G23" i="5"/>
  <c r="C24" i="5" s="1"/>
  <c r="F24" i="5" l="1"/>
  <c r="G24" i="5"/>
  <c r="C25" i="5" s="1"/>
  <c r="F25" i="5" l="1"/>
  <c r="G25" i="5"/>
  <c r="C26" i="5" s="1"/>
  <c r="F26" i="5" l="1"/>
  <c r="G26" i="5"/>
  <c r="C27" i="5" s="1"/>
  <c r="F27" i="5" l="1"/>
  <c r="G27" i="5"/>
  <c r="C28" i="5" s="1"/>
  <c r="G28" i="5" l="1"/>
  <c r="C29" i="5" s="1"/>
  <c r="F28" i="5"/>
  <c r="F29" i="5" l="1"/>
  <c r="G29" i="5"/>
  <c r="C30" i="5" s="1"/>
  <c r="F30" i="5" l="1"/>
  <c r="G30" i="5"/>
  <c r="C31" i="5" s="1"/>
  <c r="F31" i="5" l="1"/>
  <c r="G31" i="5"/>
  <c r="C32" i="5" s="1"/>
  <c r="F32" i="5" l="1"/>
  <c r="G32" i="5"/>
  <c r="C33" i="5" s="1"/>
  <c r="G33" i="5" l="1"/>
  <c r="C34" i="5" s="1"/>
  <c r="F33" i="5"/>
  <c r="F34" i="5" l="1"/>
  <c r="G34" i="5"/>
  <c r="C35" i="5" s="1"/>
  <c r="F35" i="5" l="1"/>
  <c r="G35" i="5"/>
  <c r="C36" i="5" s="1"/>
  <c r="G36" i="5" l="1"/>
  <c r="C37" i="5" s="1"/>
  <c r="F36" i="5"/>
  <c r="F37" i="5" l="1"/>
  <c r="G37" i="5"/>
  <c r="C38" i="5" s="1"/>
  <c r="G38" i="5" l="1"/>
  <c r="C39" i="5" s="1"/>
  <c r="F38" i="5"/>
  <c r="G39" i="5" l="1"/>
  <c r="C40" i="5" s="1"/>
  <c r="F39" i="5"/>
  <c r="F40" i="5" l="1"/>
  <c r="G40" i="5"/>
  <c r="C41" i="5" s="1"/>
  <c r="F41" i="5" l="1"/>
  <c r="G41" i="5"/>
  <c r="C42" i="5" s="1"/>
  <c r="G42" i="5" l="1"/>
  <c r="C43" i="5" s="1"/>
  <c r="F42" i="5"/>
  <c r="F43" i="5" l="1"/>
  <c r="G43" i="5"/>
  <c r="C44" i="5" s="1"/>
  <c r="F44" i="5" l="1"/>
  <c r="G44" i="5"/>
  <c r="C45" i="5" s="1"/>
  <c r="G45" i="5" l="1"/>
  <c r="C46" i="5" s="1"/>
  <c r="F45" i="5"/>
  <c r="F46" i="5" l="1"/>
  <c r="G46" i="5"/>
  <c r="C47" i="5" s="1"/>
  <c r="F47" i="5" l="1"/>
  <c r="G47" i="5"/>
  <c r="C48" i="5" s="1"/>
  <c r="F48" i="5" l="1"/>
  <c r="G48" i="5"/>
  <c r="C49" i="5" s="1"/>
  <c r="G49" i="5" l="1"/>
  <c r="C50" i="5" s="1"/>
  <c r="F49" i="5"/>
  <c r="G50" i="5" l="1"/>
  <c r="C51" i="5" s="1"/>
  <c r="F50" i="5"/>
  <c r="F51" i="5" l="1"/>
  <c r="G51" i="5"/>
  <c r="C52" i="5" s="1"/>
  <c r="G52" i="5" l="1"/>
  <c r="C53" i="5" s="1"/>
  <c r="F52" i="5"/>
  <c r="F53" i="5" l="1"/>
  <c r="G53" i="5"/>
  <c r="C54" i="5" s="1"/>
  <c r="G54" i="5" l="1"/>
  <c r="C55" i="5" s="1"/>
  <c r="F54" i="5"/>
  <c r="F55" i="5" l="1"/>
  <c r="G55" i="5"/>
  <c r="C56" i="5" s="1"/>
  <c r="F56" i="5" l="1"/>
  <c r="G56" i="5"/>
  <c r="C57" i="5" s="1"/>
  <c r="G57" i="5" l="1"/>
  <c r="C58" i="5" s="1"/>
  <c r="F57" i="5"/>
  <c r="G58" i="5" l="1"/>
  <c r="C59" i="5" s="1"/>
  <c r="F58" i="5"/>
  <c r="G59" i="5" l="1"/>
  <c r="C60" i="5" s="1"/>
  <c r="F59" i="5"/>
  <c r="F60" i="5" l="1"/>
  <c r="G60" i="5"/>
  <c r="C61" i="5" s="1"/>
  <c r="F61" i="5" l="1"/>
  <c r="G61" i="5"/>
  <c r="C62" i="5" s="1"/>
  <c r="F62" i="5" l="1"/>
  <c r="G62" i="5"/>
  <c r="C63" i="5" s="1"/>
  <c r="G63" i="5" l="1"/>
  <c r="C64" i="5" s="1"/>
  <c r="F63" i="5"/>
  <c r="G64" i="5" l="1"/>
  <c r="C65" i="5" s="1"/>
  <c r="F64" i="5"/>
  <c r="F65" i="5" l="1"/>
  <c r="G65" i="5"/>
  <c r="C66" i="5" s="1"/>
  <c r="F66" i="5" l="1"/>
  <c r="G66" i="5"/>
  <c r="C67" i="5" s="1"/>
  <c r="F67" i="5" l="1"/>
  <c r="G67" i="5"/>
  <c r="C68" i="5" s="1"/>
  <c r="F68" i="5" l="1"/>
  <c r="G68" i="5"/>
  <c r="C69" i="5" s="1"/>
  <c r="F69" i="5" l="1"/>
  <c r="G69" i="5"/>
  <c r="C70" i="5" s="1"/>
  <c r="F70" i="5" l="1"/>
  <c r="G70" i="5"/>
  <c r="C71" i="5" s="1"/>
  <c r="F71" i="5" l="1"/>
  <c r="G71" i="5"/>
  <c r="C72" i="5" s="1"/>
  <c r="G72" i="5" l="1"/>
  <c r="C73" i="5" s="1"/>
  <c r="F72" i="5"/>
  <c r="F73" i="5" l="1"/>
  <c r="G73" i="5"/>
  <c r="C74" i="5" s="1"/>
  <c r="F74" i="5" l="1"/>
  <c r="G74" i="5"/>
  <c r="C75" i="5" s="1"/>
  <c r="F75" i="5" l="1"/>
  <c r="G75" i="5"/>
  <c r="C76" i="5" s="1"/>
  <c r="F76" i="5" l="1"/>
  <c r="G76" i="5"/>
  <c r="C77" i="5" s="1"/>
  <c r="F77" i="5" l="1"/>
  <c r="G77" i="5"/>
  <c r="C78" i="5" s="1"/>
  <c r="F78" i="5" l="1"/>
  <c r="G78" i="5"/>
  <c r="C79" i="5" s="1"/>
  <c r="F79" i="5" l="1"/>
  <c r="G79" i="5"/>
  <c r="C80" i="5" s="1"/>
  <c r="G80" i="5" l="1"/>
  <c r="C81" i="5" s="1"/>
  <c r="F80" i="5"/>
  <c r="G81" i="5" l="1"/>
  <c r="C82" i="5" s="1"/>
  <c r="F81" i="5"/>
  <c r="F82" i="5" l="1"/>
  <c r="G82" i="5"/>
  <c r="C83" i="5" s="1"/>
  <c r="F83" i="5" l="1"/>
  <c r="G83" i="5"/>
  <c r="C84" i="5" s="1"/>
  <c r="G84" i="5" l="1"/>
  <c r="C85" i="5" s="1"/>
  <c r="F84" i="5"/>
  <c r="F85" i="5" l="1"/>
  <c r="G85" i="5"/>
  <c r="C86" i="5" s="1"/>
  <c r="G86" i="5" l="1"/>
  <c r="C87" i="5" s="1"/>
  <c r="F86" i="5"/>
  <c r="F87" i="5" l="1"/>
  <c r="G87" i="5"/>
  <c r="C88" i="5" s="1"/>
  <c r="F88" i="5" l="1"/>
  <c r="G88" i="5"/>
  <c r="C89" i="5" s="1"/>
  <c r="G89" i="5" l="1"/>
  <c r="C90" i="5" s="1"/>
  <c r="F89" i="5"/>
  <c r="F90" i="5" l="1"/>
  <c r="G90" i="5"/>
  <c r="C91" i="5" s="1"/>
  <c r="F91" i="5" l="1"/>
  <c r="G91" i="5"/>
  <c r="C92" i="5" s="1"/>
  <c r="G92" i="5" l="1"/>
  <c r="C93" i="5" s="1"/>
  <c r="F92" i="5"/>
  <c r="G93" i="5" l="1"/>
  <c r="C94" i="5" s="1"/>
  <c r="F93" i="5"/>
  <c r="G94" i="5" l="1"/>
  <c r="C95" i="5" s="1"/>
  <c r="F94" i="5"/>
  <c r="F95" i="5" l="1"/>
  <c r="G95" i="5"/>
  <c r="C96" i="5" s="1"/>
  <c r="F96" i="5" l="1"/>
  <c r="G96" i="5"/>
  <c r="C97" i="5" s="1"/>
  <c r="G97" i="5" l="1"/>
  <c r="C98" i="5" s="1"/>
  <c r="F97" i="5"/>
  <c r="F98" i="5" l="1"/>
  <c r="G98" i="5"/>
  <c r="C99" i="5" s="1"/>
  <c r="G99" i="5" l="1"/>
  <c r="C100" i="5" s="1"/>
  <c r="F99" i="5"/>
  <c r="G100" i="5" l="1"/>
  <c r="C101" i="5" s="1"/>
  <c r="F100" i="5"/>
  <c r="G101" i="5" l="1"/>
  <c r="C102" i="5" s="1"/>
  <c r="F101" i="5"/>
  <c r="F102" i="5" l="1"/>
  <c r="G102" i="5"/>
  <c r="C103" i="5" s="1"/>
  <c r="G103" i="5" l="1"/>
  <c r="C104" i="5" s="1"/>
  <c r="F103" i="5"/>
  <c r="G104" i="5" l="1"/>
  <c r="C105" i="5" s="1"/>
  <c r="F104" i="5"/>
  <c r="G105" i="5" l="1"/>
  <c r="C106" i="5" s="1"/>
  <c r="F105" i="5"/>
  <c r="F106" i="5" l="1"/>
  <c r="G106" i="5"/>
  <c r="C107" i="5" s="1"/>
  <c r="F107" i="5" l="1"/>
  <c r="G107" i="5"/>
  <c r="C108" i="5" s="1"/>
  <c r="F108" i="5" l="1"/>
  <c r="G108" i="5"/>
  <c r="C109" i="5" s="1"/>
  <c r="F109" i="5" l="1"/>
  <c r="G109" i="5"/>
  <c r="C110" i="5" s="1"/>
  <c r="F110" i="5" l="1"/>
  <c r="G110" i="5"/>
  <c r="C111" i="5" s="1"/>
  <c r="G111" i="5" l="1"/>
  <c r="C112" i="5" s="1"/>
  <c r="F111" i="5"/>
  <c r="F112" i="5" l="1"/>
  <c r="G112" i="5"/>
  <c r="C113" i="5" s="1"/>
  <c r="F113" i="5" l="1"/>
  <c r="G113" i="5"/>
  <c r="C114" i="5" s="1"/>
  <c r="F114" i="5" l="1"/>
  <c r="G114" i="5"/>
  <c r="C115" i="5" s="1"/>
  <c r="F115" i="5" l="1"/>
  <c r="G115" i="5"/>
  <c r="C116" i="5" s="1"/>
  <c r="F116" i="5" l="1"/>
  <c r="G116" i="5"/>
  <c r="C117" i="5" s="1"/>
  <c r="F117" i="5" l="1"/>
  <c r="G117" i="5"/>
  <c r="C118" i="5" s="1"/>
  <c r="G118" i="5" l="1"/>
  <c r="C119" i="5" s="1"/>
  <c r="F118" i="5"/>
  <c r="F119" i="5" l="1"/>
  <c r="G119" i="5"/>
  <c r="C120" i="5" s="1"/>
  <c r="F120" i="5" l="1"/>
  <c r="G120" i="5"/>
  <c r="C121" i="5" s="1"/>
  <c r="G121" i="5" l="1"/>
  <c r="C122" i="5" s="1"/>
  <c r="F121" i="5"/>
  <c r="G122" i="5" l="1"/>
  <c r="C123" i="5" s="1"/>
  <c r="F122" i="5"/>
  <c r="F123" i="5" l="1"/>
  <c r="G123" i="5"/>
  <c r="C124" i="5" s="1"/>
  <c r="G124" i="5" l="1"/>
  <c r="C125" i="5" s="1"/>
  <c r="F124" i="5"/>
  <c r="G125" i="5" l="1"/>
  <c r="C126" i="5" s="1"/>
  <c r="F125" i="5"/>
  <c r="G126" i="5" l="1"/>
  <c r="C127" i="5" s="1"/>
  <c r="F126" i="5"/>
  <c r="F127" i="5" l="1"/>
  <c r="G127" i="5"/>
  <c r="C128" i="5" s="1"/>
  <c r="G128" i="5" l="1"/>
  <c r="C129" i="5" s="1"/>
  <c r="F128" i="5"/>
  <c r="G129" i="5" l="1"/>
  <c r="C130" i="5" s="1"/>
  <c r="F129" i="5"/>
  <c r="G130" i="5" l="1"/>
  <c r="C131" i="5" s="1"/>
  <c r="F130" i="5"/>
  <c r="G131" i="5" l="1"/>
  <c r="C132" i="5" s="1"/>
  <c r="F131" i="5"/>
  <c r="F132" i="5" l="1"/>
  <c r="G132" i="5"/>
  <c r="C133" i="5" s="1"/>
  <c r="F133" i="5" l="1"/>
  <c r="G133" i="5"/>
  <c r="C134" i="5" s="1"/>
  <c r="G134" i="5" l="1"/>
  <c r="C135" i="5" s="1"/>
  <c r="F134" i="5"/>
  <c r="G135" i="5" l="1"/>
  <c r="C136" i="5" s="1"/>
  <c r="F135" i="5"/>
  <c r="G136" i="5" l="1"/>
  <c r="C137" i="5" s="1"/>
  <c r="G137" i="5" s="1"/>
  <c r="C138" i="5" s="1"/>
  <c r="G138" i="5" s="1"/>
  <c r="C139" i="5" s="1"/>
  <c r="G139" i="5" s="1"/>
  <c r="C140" i="5" s="1"/>
  <c r="G140" i="5" s="1"/>
  <c r="C141" i="5" s="1"/>
  <c r="G141" i="5" s="1"/>
  <c r="C142" i="5" s="1"/>
  <c r="G142" i="5" s="1"/>
  <c r="C143" i="5" s="1"/>
  <c r="G143" i="5" s="1"/>
  <c r="C144" i="5" s="1"/>
  <c r="G144" i="5" s="1"/>
  <c r="C145" i="5" s="1"/>
  <c r="G145" i="5" s="1"/>
  <c r="C146" i="5" s="1"/>
  <c r="G146" i="5" s="1"/>
  <c r="C147" i="5" s="1"/>
  <c r="G147" i="5" s="1"/>
  <c r="C148" i="5" s="1"/>
  <c r="G148" i="5" s="1"/>
  <c r="C149" i="5" s="1"/>
  <c r="G149" i="5" s="1"/>
  <c r="C150" i="5" s="1"/>
  <c r="G150" i="5" s="1"/>
  <c r="C151" i="5" s="1"/>
  <c r="G151" i="5" s="1"/>
  <c r="C152" i="5" s="1"/>
  <c r="G152" i="5" s="1"/>
  <c r="C153" i="5" s="1"/>
  <c r="G153" i="5" s="1"/>
  <c r="C154" i="5" s="1"/>
  <c r="G154" i="5" s="1"/>
  <c r="C155" i="5" s="1"/>
  <c r="G155" i="5" s="1"/>
  <c r="C156" i="5" s="1"/>
  <c r="G156" i="5" s="1"/>
  <c r="C157" i="5" s="1"/>
  <c r="G157" i="5" s="1"/>
  <c r="C158" i="5" s="1"/>
  <c r="G158" i="5" s="1"/>
  <c r="C159" i="5" s="1"/>
  <c r="G159" i="5" s="1"/>
  <c r="C160" i="5" s="1"/>
  <c r="G160" i="5" s="1"/>
  <c r="C161" i="5" s="1"/>
  <c r="G161" i="5" s="1"/>
  <c r="C162" i="5" s="1"/>
  <c r="G162" i="5" s="1"/>
  <c r="C163" i="5" s="1"/>
  <c r="G163" i="5" s="1"/>
  <c r="C164" i="5" s="1"/>
  <c r="G164" i="5" s="1"/>
  <c r="C165" i="5" s="1"/>
  <c r="G165" i="5" s="1"/>
  <c r="C166" i="5" s="1"/>
  <c r="G166" i="5" s="1"/>
  <c r="C167" i="5" s="1"/>
  <c r="G167" i="5" s="1"/>
  <c r="C168" i="5" s="1"/>
  <c r="G168" i="5" s="1"/>
  <c r="C169" i="5" s="1"/>
  <c r="G169" i="5" s="1"/>
  <c r="C170" i="5" s="1"/>
  <c r="G170" i="5" s="1"/>
  <c r="C171" i="5" s="1"/>
  <c r="G171" i="5" s="1"/>
  <c r="C172" i="5" s="1"/>
  <c r="G172" i="5" s="1"/>
  <c r="C173" i="5" s="1"/>
  <c r="G173" i="5" s="1"/>
  <c r="C174" i="5" s="1"/>
  <c r="G174" i="5" s="1"/>
  <c r="C175" i="5" s="1"/>
  <c r="G175" i="5" s="1"/>
  <c r="C176" i="5" s="1"/>
  <c r="G176" i="5" s="1"/>
  <c r="C177" i="5" s="1"/>
  <c r="G177" i="5" s="1"/>
  <c r="C178" i="5" s="1"/>
  <c r="G178" i="5" s="1"/>
  <c r="C179" i="5" s="1"/>
  <c r="G179" i="5" s="1"/>
  <c r="C180" i="5" s="1"/>
  <c r="G180" i="5" s="1"/>
  <c r="C181" i="5" s="1"/>
  <c r="G181" i="5" s="1"/>
  <c r="C182" i="5" s="1"/>
  <c r="G182" i="5" s="1"/>
  <c r="C183" i="5" s="1"/>
  <c r="G183" i="5" s="1"/>
  <c r="C184" i="5" s="1"/>
  <c r="G184" i="5" s="1"/>
  <c r="C185" i="5" s="1"/>
  <c r="G185" i="5" s="1"/>
  <c r="C186" i="5" s="1"/>
  <c r="G186" i="5" s="1"/>
  <c r="C187" i="5" s="1"/>
  <c r="G187" i="5" s="1"/>
  <c r="C188" i="5" s="1"/>
  <c r="G188" i="5" s="1"/>
  <c r="C189" i="5" s="1"/>
  <c r="G189" i="5" s="1"/>
  <c r="C190" i="5" s="1"/>
  <c r="G190" i="5" s="1"/>
  <c r="C191" i="5" s="1"/>
  <c r="G191" i="5" s="1"/>
  <c r="C192" i="5" s="1"/>
  <c r="G192" i="5" s="1"/>
  <c r="C193" i="5" s="1"/>
  <c r="G193" i="5" s="1"/>
  <c r="C194" i="5" s="1"/>
  <c r="G194" i="5" s="1"/>
  <c r="C195" i="5" s="1"/>
  <c r="G195" i="5" s="1"/>
  <c r="C196" i="5" s="1"/>
  <c r="G196" i="5" s="1"/>
  <c r="C197" i="5" s="1"/>
  <c r="G197" i="5" s="1"/>
  <c r="C198" i="5" s="1"/>
  <c r="G198" i="5" s="1"/>
  <c r="C199" i="5" s="1"/>
  <c r="G199" i="5" s="1"/>
  <c r="C200" i="5" s="1"/>
  <c r="G200" i="5" s="1"/>
  <c r="C201" i="5" s="1"/>
  <c r="G201" i="5" s="1"/>
  <c r="C202" i="5" s="1"/>
  <c r="G202" i="5" s="1"/>
  <c r="C203" i="5" s="1"/>
  <c r="G203" i="5" s="1"/>
  <c r="C204" i="5" s="1"/>
  <c r="G204" i="5" s="1"/>
  <c r="C205" i="5" s="1"/>
  <c r="G205" i="5" s="1"/>
  <c r="C206" i="5" s="1"/>
  <c r="G206" i="5" s="1"/>
  <c r="C207" i="5" s="1"/>
  <c r="G207" i="5" s="1"/>
  <c r="C208" i="5" s="1"/>
  <c r="G208" i="5" s="1"/>
  <c r="C209" i="5" s="1"/>
  <c r="G209" i="5" s="1"/>
  <c r="C210" i="5" s="1"/>
  <c r="G210" i="5" s="1"/>
  <c r="C211" i="5" s="1"/>
  <c r="G211" i="5" s="1"/>
  <c r="C212" i="5" s="1"/>
  <c r="G212" i="5" s="1"/>
  <c r="C213" i="5" s="1"/>
  <c r="G213" i="5" s="1"/>
  <c r="C214" i="5" s="1"/>
  <c r="G214" i="5" s="1"/>
  <c r="C215" i="5" s="1"/>
  <c r="G215" i="5" s="1"/>
  <c r="C216" i="5" s="1"/>
  <c r="G216" i="5" s="1"/>
  <c r="C217" i="5" s="1"/>
  <c r="G217" i="5" s="1"/>
  <c r="C218" i="5" s="1"/>
  <c r="G218" i="5" s="1"/>
  <c r="C219" i="5" s="1"/>
  <c r="G219" i="5" s="1"/>
  <c r="C220" i="5" s="1"/>
  <c r="G220" i="5" s="1"/>
  <c r="C221" i="5" s="1"/>
  <c r="G221" i="5" s="1"/>
  <c r="C222" i="5" s="1"/>
  <c r="G222" i="5" s="1"/>
  <c r="C223" i="5" s="1"/>
  <c r="G223" i="5" s="1"/>
  <c r="C224" i="5" s="1"/>
  <c r="G224" i="5" s="1"/>
  <c r="C225" i="5" s="1"/>
  <c r="G225" i="5" s="1"/>
  <c r="C226" i="5" s="1"/>
  <c r="G226" i="5" s="1"/>
  <c r="C227" i="5" s="1"/>
  <c r="G227" i="5" s="1"/>
  <c r="C228" i="5" s="1"/>
  <c r="G228" i="5" s="1"/>
  <c r="C229" i="5" s="1"/>
  <c r="G229" i="5" s="1"/>
  <c r="C230" i="5" s="1"/>
  <c r="G230" i="5" s="1"/>
  <c r="C231" i="5" s="1"/>
  <c r="G231" i="5" s="1"/>
  <c r="C232" i="5" s="1"/>
  <c r="G232" i="5" s="1"/>
  <c r="C233" i="5" s="1"/>
  <c r="G233" i="5" s="1"/>
  <c r="C234" i="5" s="1"/>
  <c r="G234" i="5" s="1"/>
  <c r="C235" i="5" s="1"/>
  <c r="G235" i="5" s="1"/>
  <c r="C236" i="5" s="1"/>
  <c r="G236" i="5" s="1"/>
  <c r="C237" i="5" s="1"/>
  <c r="G237" i="5" s="1"/>
  <c r="C238" i="5" s="1"/>
  <c r="G238" i="5" s="1"/>
  <c r="C239" i="5" s="1"/>
  <c r="G239" i="5" s="1"/>
  <c r="C240" i="5" s="1"/>
  <c r="G240" i="5" s="1"/>
  <c r="C241" i="5" s="1"/>
  <c r="G241" i="5" s="1"/>
  <c r="C242" i="5" s="1"/>
  <c r="G242" i="5" s="1"/>
  <c r="C243" i="5" s="1"/>
  <c r="G243" i="5" s="1"/>
  <c r="C244" i="5" s="1"/>
  <c r="G244" i="5" s="1"/>
  <c r="C245" i="5" s="1"/>
  <c r="G245" i="5" s="1"/>
  <c r="C246" i="5" s="1"/>
  <c r="G246" i="5" s="1"/>
  <c r="C247" i="5" s="1"/>
  <c r="G247" i="5" s="1"/>
  <c r="C248" i="5" s="1"/>
  <c r="G248" i="5" s="1"/>
  <c r="C249" i="5" s="1"/>
  <c r="G249" i="5" s="1"/>
  <c r="C250" i="5" s="1"/>
  <c r="G250" i="5" s="1"/>
  <c r="C251" i="5" s="1"/>
  <c r="G251" i="5" s="1"/>
  <c r="C252" i="5" s="1"/>
  <c r="G252" i="5" s="1"/>
  <c r="C253" i="5" s="1"/>
  <c r="G253" i="5" s="1"/>
  <c r="C254" i="5" s="1"/>
  <c r="G254" i="5" s="1"/>
  <c r="C255" i="5" s="1"/>
  <c r="G255" i="5" s="1"/>
  <c r="C256" i="5" s="1"/>
  <c r="G256" i="5" s="1"/>
  <c r="C257" i="5" s="1"/>
  <c r="G257" i="5" s="1"/>
  <c r="F136" i="5"/>
  <c r="F15" i="7" l="1"/>
  <c r="F15" i="4" s="1"/>
  <c r="E15" i="4" s="1"/>
  <c r="E21" i="4" s="1"/>
  <c r="E32" i="4" s="1"/>
  <c r="E33" i="4" s="1"/>
  <c r="E34" i="4" s="1"/>
  <c r="G15" i="7"/>
  <c r="C16" i="7" s="1"/>
  <c r="F21" i="4" l="1"/>
  <c r="F32" i="4" s="1"/>
  <c r="F35" i="4" s="1"/>
  <c r="F33" i="4" l="1"/>
  <c r="F34" i="4" s="1"/>
  <c r="F36" i="4" s="1"/>
  <c r="G16" i="7"/>
  <c r="C17" i="7" s="1"/>
  <c r="G17" i="7" s="1"/>
  <c r="C18" i="7" s="1"/>
  <c r="G18" i="7" s="1"/>
  <c r="C19" i="7" s="1"/>
  <c r="G19" i="7" s="1"/>
  <c r="C20" i="7" s="1"/>
  <c r="G20" i="7" s="1"/>
  <c r="C21" i="7" s="1"/>
  <c r="G21" i="7" s="1"/>
  <c r="C22" i="7" s="1"/>
  <c r="G22" i="7" s="1"/>
  <c r="C23" i="7" s="1"/>
  <c r="G23" i="7" s="1"/>
  <c r="C24" i="7" s="1"/>
  <c r="G24" i="7" s="1"/>
  <c r="C25" i="7" s="1"/>
  <c r="G25" i="7" s="1"/>
  <c r="C26" i="7" s="1"/>
  <c r="G26" i="7" s="1"/>
  <c r="C27" i="7" s="1"/>
  <c r="G27" i="7" s="1"/>
  <c r="C28" i="7" s="1"/>
  <c r="G28" i="7" s="1"/>
  <c r="C29" i="7" s="1"/>
  <c r="G29" i="7" s="1"/>
  <c r="C30" i="7" s="1"/>
  <c r="G30" i="7" s="1"/>
  <c r="C31" i="7" s="1"/>
  <c r="G31" i="7" s="1"/>
  <c r="C32" i="7" s="1"/>
  <c r="G32" i="7" s="1"/>
  <c r="C33" i="7" s="1"/>
  <c r="G33" i="7" s="1"/>
  <c r="C34" i="7" s="1"/>
  <c r="G34" i="7" s="1"/>
  <c r="C35" i="7" s="1"/>
  <c r="G35" i="7" s="1"/>
  <c r="C36" i="7" s="1"/>
  <c r="G36" i="7" s="1"/>
  <c r="C37" i="7" s="1"/>
  <c r="G37" i="7" s="1"/>
  <c r="C38" i="7" s="1"/>
  <c r="G38" i="7" s="1"/>
  <c r="C39" i="7" s="1"/>
  <c r="G39" i="7" s="1"/>
  <c r="C40" i="7" s="1"/>
  <c r="G40" i="7" s="1"/>
  <c r="C41" i="7" s="1"/>
  <c r="G41" i="7" s="1"/>
  <c r="C42" i="7" s="1"/>
  <c r="G42" i="7" s="1"/>
  <c r="C43" i="7" s="1"/>
  <c r="G43" i="7" s="1"/>
  <c r="C44" i="7" s="1"/>
  <c r="G44" i="7" s="1"/>
  <c r="C45" i="7" s="1"/>
  <c r="G45" i="7" s="1"/>
  <c r="C46" i="7" s="1"/>
  <c r="G46" i="7" s="1"/>
  <c r="C47" i="7" s="1"/>
  <c r="G47" i="7" s="1"/>
  <c r="C48" i="7" s="1"/>
  <c r="G48" i="7" s="1"/>
  <c r="C49" i="7" s="1"/>
  <c r="G49" i="7" s="1"/>
  <c r="C50" i="7" s="1"/>
  <c r="G50" i="7" s="1"/>
  <c r="C51" i="7" s="1"/>
  <c r="G51" i="7" s="1"/>
  <c r="C52" i="7" s="1"/>
  <c r="G52" i="7" s="1"/>
  <c r="C53" i="7" s="1"/>
  <c r="G53" i="7" s="1"/>
  <c r="C54" i="7" s="1"/>
  <c r="G54" i="7" s="1"/>
  <c r="C55" i="7" s="1"/>
  <c r="G55" i="7" s="1"/>
  <c r="C56" i="7" s="1"/>
  <c r="G56" i="7" s="1"/>
  <c r="C57" i="7" s="1"/>
  <c r="G57" i="7" s="1"/>
  <c r="C58" i="7" s="1"/>
  <c r="G58" i="7" s="1"/>
  <c r="C59" i="7" s="1"/>
  <c r="G59" i="7" s="1"/>
  <c r="C60" i="7" s="1"/>
  <c r="G60" i="7" s="1"/>
  <c r="C61" i="7" s="1"/>
  <c r="G61" i="7" s="1"/>
  <c r="C62" i="7" s="1"/>
  <c r="G62" i="7" s="1"/>
  <c r="C63" i="7" s="1"/>
  <c r="G63" i="7" s="1"/>
  <c r="C64" i="7" s="1"/>
  <c r="G64" i="7" s="1"/>
  <c r="C65" i="7" s="1"/>
  <c r="G65" i="7" s="1"/>
  <c r="C66" i="7" s="1"/>
  <c r="G66" i="7" s="1"/>
  <c r="C67" i="7" s="1"/>
  <c r="G67" i="7" s="1"/>
  <c r="C68" i="7" s="1"/>
  <c r="G68" i="7" s="1"/>
  <c r="C69" i="7" s="1"/>
  <c r="G69" i="7" s="1"/>
  <c r="C70" i="7" s="1"/>
  <c r="G70" i="7" s="1"/>
  <c r="C71" i="7" s="1"/>
  <c r="G71" i="7" s="1"/>
  <c r="C72" i="7" s="1"/>
  <c r="G72" i="7" s="1"/>
  <c r="C73" i="7" s="1"/>
  <c r="G73" i="7" s="1"/>
  <c r="C74" i="7" s="1"/>
  <c r="G74" i="7" s="1"/>
  <c r="C75" i="7" s="1"/>
  <c r="G75" i="7" s="1"/>
  <c r="C76" i="7" s="1"/>
  <c r="G76" i="7" s="1"/>
  <c r="C77" i="7" s="1"/>
  <c r="G77" i="7" s="1"/>
  <c r="C78" i="7" s="1"/>
  <c r="G78" i="7" s="1"/>
  <c r="C79" i="7" s="1"/>
  <c r="G79" i="7" s="1"/>
  <c r="C80" i="7" s="1"/>
  <c r="G80" i="7" s="1"/>
  <c r="C81" i="7" s="1"/>
  <c r="G81" i="7" s="1"/>
  <c r="C82" i="7" s="1"/>
  <c r="G82" i="7" s="1"/>
  <c r="C83" i="7" s="1"/>
  <c r="G83" i="7" s="1"/>
  <c r="C84" i="7" s="1"/>
  <c r="G84" i="7" s="1"/>
  <c r="C85" i="7" s="1"/>
  <c r="G85" i="7" s="1"/>
  <c r="C86" i="7" s="1"/>
  <c r="G86" i="7" s="1"/>
  <c r="C87" i="7" s="1"/>
  <c r="G87" i="7" s="1"/>
  <c r="C88" i="7" s="1"/>
  <c r="G88" i="7" s="1"/>
  <c r="C89" i="7" s="1"/>
  <c r="G89" i="7" s="1"/>
  <c r="C90" i="7" s="1"/>
  <c r="G90" i="7" s="1"/>
  <c r="C91" i="7" s="1"/>
  <c r="G91" i="7" s="1"/>
  <c r="C92" i="7" s="1"/>
  <c r="G92" i="7" s="1"/>
  <c r="C93" i="7" s="1"/>
  <c r="G93" i="7" s="1"/>
  <c r="C94" i="7" s="1"/>
  <c r="G94" i="7" s="1"/>
  <c r="C95" i="7" s="1"/>
  <c r="G95" i="7" s="1"/>
  <c r="C96" i="7" s="1"/>
  <c r="G96" i="7" s="1"/>
  <c r="C97" i="7" s="1"/>
  <c r="G97" i="7" s="1"/>
  <c r="C98" i="7" s="1"/>
  <c r="G98" i="7" s="1"/>
  <c r="C99" i="7" s="1"/>
  <c r="G99" i="7" s="1"/>
  <c r="C100" i="7" s="1"/>
  <c r="G100" i="7" s="1"/>
  <c r="C101" i="7" s="1"/>
  <c r="G101" i="7" s="1"/>
  <c r="C102" i="7" s="1"/>
  <c r="G102" i="7" s="1"/>
  <c r="C103" i="7" s="1"/>
  <c r="G103" i="7" s="1"/>
  <c r="C104" i="7" s="1"/>
  <c r="G104" i="7" s="1"/>
  <c r="C105" i="7" s="1"/>
  <c r="G105" i="7" s="1"/>
  <c r="C106" i="7" s="1"/>
  <c r="G106" i="7" s="1"/>
  <c r="C107" i="7" s="1"/>
  <c r="G107" i="7" s="1"/>
  <c r="C108" i="7" s="1"/>
  <c r="G108" i="7" s="1"/>
  <c r="C109" i="7" s="1"/>
  <c r="G109" i="7" s="1"/>
  <c r="C110" i="7" s="1"/>
  <c r="G110" i="7" s="1"/>
  <c r="C111" i="7" s="1"/>
  <c r="G111" i="7" s="1"/>
  <c r="C112" i="7" s="1"/>
  <c r="G112" i="7" s="1"/>
  <c r="C113" i="7" s="1"/>
  <c r="G113" i="7" s="1"/>
  <c r="C114" i="7" s="1"/>
  <c r="G114" i="7" s="1"/>
  <c r="C115" i="7" s="1"/>
  <c r="G115" i="7" s="1"/>
  <c r="C116" i="7" s="1"/>
  <c r="G116" i="7" s="1"/>
  <c r="C117" i="7" s="1"/>
  <c r="G117" i="7" s="1"/>
  <c r="C118" i="7" s="1"/>
  <c r="G118" i="7" s="1"/>
  <c r="C119" i="7" s="1"/>
  <c r="G119" i="7" s="1"/>
  <c r="C120" i="7" s="1"/>
  <c r="G120" i="7" s="1"/>
  <c r="C121" i="7" s="1"/>
  <c r="G121" i="7" s="1"/>
  <c r="C122" i="7" s="1"/>
  <c r="G122" i="7" s="1"/>
  <c r="C123" i="7" s="1"/>
  <c r="G123" i="7" s="1"/>
  <c r="C124" i="7" s="1"/>
  <c r="G124" i="7" s="1"/>
  <c r="C125" i="7" s="1"/>
  <c r="G125" i="7" s="1"/>
  <c r="C126" i="7" s="1"/>
  <c r="G126" i="7" s="1"/>
  <c r="C127" i="7" s="1"/>
  <c r="G127" i="7" s="1"/>
  <c r="C128" i="7" s="1"/>
  <c r="G128" i="7" s="1"/>
  <c r="C129" i="7" s="1"/>
  <c r="G129" i="7" s="1"/>
  <c r="C130" i="7" s="1"/>
  <c r="G130" i="7" s="1"/>
  <c r="C131" i="7" s="1"/>
  <c r="G131" i="7" s="1"/>
  <c r="C132" i="7" s="1"/>
  <c r="G132" i="7" s="1"/>
  <c r="C133" i="7" s="1"/>
  <c r="G133" i="7" s="1"/>
  <c r="C134" i="7" s="1"/>
  <c r="G134" i="7" s="1"/>
  <c r="C135" i="7" s="1"/>
  <c r="G135"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Siret Kuusik</author>
  </authors>
  <commentList>
    <comment ref="L9" authorId="0" shapeId="0" xr:uid="{00000000-0006-0000-0200-000001000000}">
      <text>
        <r>
          <rPr>
            <sz val="9"/>
            <color indexed="81"/>
            <rFont val="Segoe UI"/>
            <family val="2"/>
            <charset val="186"/>
          </rPr>
          <t>Ilma garaazi pinnata.</t>
        </r>
      </text>
    </comment>
  </commentList>
</comments>
</file>

<file path=xl/sharedStrings.xml><?xml version="1.0" encoding="utf-8"?>
<sst xmlns="http://schemas.openxmlformats.org/spreadsheetml/2006/main" count="166" uniqueCount="84">
  <si>
    <t>Tehnohooldus</t>
  </si>
  <si>
    <t>Omanikukohustused</t>
  </si>
  <si>
    <t>Elektrienergia</t>
  </si>
  <si>
    <t>Küte (soojusenergia)</t>
  </si>
  <si>
    <t>Vesi ja kanalisatsioon</t>
  </si>
  <si>
    <t>Üürileandja:</t>
  </si>
  <si>
    <t>(allkirjastatud digitaalselt)</t>
  </si>
  <si>
    <t>Üürnik:</t>
  </si>
  <si>
    <t>summa kuus</t>
  </si>
  <si>
    <t>Käibemaks</t>
  </si>
  <si>
    <t>Üürnik</t>
  </si>
  <si>
    <t>Üüripinna aadress</t>
  </si>
  <si>
    <t>Märkused</t>
  </si>
  <si>
    <t>ÜÜR KOKKU</t>
  </si>
  <si>
    <t>Kinnisvara haldamine (haldusteenus)</t>
  </si>
  <si>
    <t>Territoorium</t>
  </si>
  <si>
    <t>KÕRVALTEENUSTE TASUD KOKKU</t>
  </si>
  <si>
    <t>ÜÜR JA KÕRVALTEENUSTE TASUD KOOS KÄIBEMAKSUGA (kuus)</t>
  </si>
  <si>
    <t xml:space="preserve">Üüriteenused ja üür  </t>
  </si>
  <si>
    <t>Kõrvalteenused ja kõrvalteenuste tasud</t>
  </si>
  <si>
    <t>Üür ja kõrvalteenuste tasud kokku ilma käibemaksuta (kuus)</t>
  </si>
  <si>
    <t>kuud</t>
  </si>
  <si>
    <t>Üüripind (hooned)</t>
  </si>
  <si>
    <t xml:space="preserve">Muutmise alus </t>
  </si>
  <si>
    <t>Tarbimisteenused</t>
  </si>
  <si>
    <t>ÜÜR JA KÕRVALTEENUSTE TASUD KÄIBEMAKSUTA (perioodil)</t>
  </si>
  <si>
    <t>ÜÜR JA KÕRVALTEENUSTE TASUD KOOS KÄIBEMAKSUGA (perioodil)</t>
  </si>
  <si>
    <r>
      <t>m</t>
    </r>
    <r>
      <rPr>
        <b/>
        <vertAlign val="superscript"/>
        <sz val="11"/>
        <color indexed="8"/>
        <rFont val="Times New Roman"/>
        <family val="1"/>
      </rPr>
      <t>2</t>
    </r>
  </si>
  <si>
    <r>
      <t>EUR/m</t>
    </r>
    <r>
      <rPr>
        <b/>
        <vertAlign val="superscript"/>
        <sz val="11"/>
        <color indexed="8"/>
        <rFont val="Times New Roman"/>
        <family val="1"/>
      </rPr>
      <t>2</t>
    </r>
  </si>
  <si>
    <t>Heakord</t>
  </si>
  <si>
    <t>Maksete algus</t>
  </si>
  <si>
    <t>Maksete arv</t>
  </si>
  <si>
    <t>Kinnistu jääkmaksumus</t>
  </si>
  <si>
    <t>EUR (km-ta)</t>
  </si>
  <si>
    <t>Üürniku osakaal</t>
  </si>
  <si>
    <t>Kapitali algväärtus</t>
  </si>
  <si>
    <t>Kapitali lõppväärtus</t>
  </si>
  <si>
    <t>Kuupäev</t>
  </si>
  <si>
    <t>Jrk nr</t>
  </si>
  <si>
    <t>Algjääk</t>
  </si>
  <si>
    <t>Intress</t>
  </si>
  <si>
    <t>Põhiosa</t>
  </si>
  <si>
    <t>Kap.komponent</t>
  </si>
  <si>
    <t>Lõppjääk</t>
  </si>
  <si>
    <t>Üüripind</t>
  </si>
  <si>
    <t>Kokku:</t>
  </si>
  <si>
    <t>Remonttööd</t>
  </si>
  <si>
    <t>Kapitalikomponent (bilansiline)</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</si>
  <si>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</si>
  <si>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Kapitalikomponent (tavasisisutus)</t>
  </si>
  <si>
    <t>Remonttööd (tavasisustus)</t>
  </si>
  <si>
    <t>Kapitalikomponent (investeering)</t>
  </si>
  <si>
    <t xml:space="preserve">Kapitalikomponendi annuiteetmaksegraafik - </t>
  </si>
  <si>
    <t>Investeering</t>
  </si>
  <si>
    <t>Investeeringu jääk</t>
  </si>
  <si>
    <t>SKA</t>
  </si>
  <si>
    <t>TTJA</t>
  </si>
  <si>
    <t>TAI</t>
  </si>
  <si>
    <t>Vakants</t>
  </si>
  <si>
    <t>*Kapitalikomponendi annuiteetmaksegraafik (ilma CO2 vahenditeta)</t>
  </si>
  <si>
    <t>CO2 vahendid</t>
  </si>
  <si>
    <t>Osakaal</t>
  </si>
  <si>
    <t>Garaaž</t>
  </si>
  <si>
    <t>Garaaži jääk</t>
  </si>
  <si>
    <t>Üürniku kohti garaažis</t>
  </si>
  <si>
    <t>Kõrvalteenuste eest tasumine tegelike kulude alusel, esitatud kulude prognoos</t>
  </si>
  <si>
    <t>Tugiteenused (710-720, 740)</t>
  </si>
  <si>
    <t>Garaaž (8 kohta)</t>
  </si>
  <si>
    <t>Teenuse hinnamuutus</t>
  </si>
  <si>
    <t>Teenuse hinna ja tarbimise muutus</t>
  </si>
  <si>
    <t>Lisa 3 üürilepingule nr Ü17380/19</t>
  </si>
  <si>
    <t>RaM</t>
  </si>
  <si>
    <t>Ei indekseerita</t>
  </si>
  <si>
    <t>Pepleri 35, Tartu</t>
  </si>
  <si>
    <t>Kapitali algväärtus (büroo+garaaž)</t>
  </si>
  <si>
    <t>Kapitali lõppväärtus (büroo+garaaž)</t>
  </si>
  <si>
    <t>Sotsiaalkindlustusamet</t>
  </si>
  <si>
    <t xml:space="preserve"> Indekseerimine* alates 01.01.2023.a, 31.dets THI, max 3% aastas</t>
  </si>
  <si>
    <t>04.01.2021 - 31.01.2021</t>
  </si>
  <si>
    <t>Üür ja kõrvalteenuste tasu 04.01.2021 - 31.12.2022</t>
  </si>
  <si>
    <t>01.02.2021 - 31.12.2022</t>
  </si>
  <si>
    <t>28 päeva</t>
  </si>
  <si>
    <t>23 kuud</t>
  </si>
  <si>
    <t>Kapitali tulumäär 2020 I 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</si>
</sst>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0.000%"/>
    <numFmt numFmtId="167" formatCode="d&quot;.&quot;mm&quot;.&quot;yyyy"/>
    <numFmt numFmtId="168" formatCode="#,##0.00&quot; &quot;;[Red]&quot;-&quot;#,##0.00&quot; &quot;"/>
    <numFmt numFmtId="169" formatCode="0.0%"/>
    <numFmt numFmtId="170" formatCode="#,###"/>
    <numFmt numFmtId="171" formatCode="#,##0.00;[Red]#,##0.00"/>
  </numFmts>
  <fonts count="39"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9"/>
      <color indexed="81"/>
      <name val="Segoe UI"/>
      <family val="2"/>
      <charset val="186"/>
    </font>
    <font>
      <sz val="11"/>
      <name val="Times New Roman"/>
      <family val="1"/>
    </font>
    <font>
      <sz val="11"/>
      <color theme="1"/>
      <name val="Calibri"/>
      <family val="2"/>
      <charset val="186"/>
      <scheme val="minor"/>
    </font>
    <font>
      <b/>
      <sz val="11"/>
      <color theme="1"/>
      <name val="Calibri"/>
      <family val="2"/>
      <charset val="186"/>
      <scheme val="minor"/>
    </font>
    <font>
      <sz val="11"/>
      <color rgb="FF000000"/>
      <name val="Calibri"/>
      <family val="2"/>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sz val="11"/>
      <color theme="1"/>
      <name val="Times New Roman"/>
      <family val="1"/>
      <charset val="186"/>
    </font>
    <font>
      <i/>
      <sz val="11"/>
      <color theme="1"/>
      <name val="Times New Roman"/>
      <family val="1"/>
    </font>
    <font>
      <sz val="10"/>
      <color theme="1"/>
      <name val="Times New Roman"/>
      <family val="1"/>
    </font>
    <font>
      <b/>
      <sz val="11"/>
      <color rgb="FF000000"/>
      <name val="Calibri"/>
      <family val="2"/>
    </font>
    <font>
      <b/>
      <sz val="16"/>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i/>
      <sz val="12"/>
      <color theme="1"/>
      <name val="Times New Roman"/>
      <family val="1"/>
      <charset val="186"/>
    </font>
    <font>
      <sz val="11"/>
      <color theme="1"/>
      <name val="Calibri"/>
      <family val="2"/>
      <scheme val="minor"/>
    </font>
    <font>
      <b/>
      <sz val="14"/>
      <color rgb="FF000000"/>
      <name val="Calibri"/>
      <family val="2"/>
    </font>
    <font>
      <b/>
      <sz val="14"/>
      <color rgb="FF000000"/>
      <name val="Calibri"/>
      <family val="2"/>
      <charset val="186"/>
    </font>
    <font>
      <sz val="11"/>
      <name val="Calibri"/>
      <family val="2"/>
      <scheme val="minor"/>
    </font>
    <font>
      <sz val="11"/>
      <color theme="0" tint="-0.499984740745262"/>
      <name val="Calibri"/>
      <family val="2"/>
    </font>
    <font>
      <b/>
      <sz val="11"/>
      <color theme="0" tint="-0.499984740745262"/>
      <name val="Calibri"/>
      <family val="2"/>
    </font>
    <font>
      <b/>
      <sz val="14"/>
      <color theme="0" tint="-0.499984740745262"/>
      <name val="Calibri"/>
      <family val="2"/>
    </font>
    <font>
      <b/>
      <sz val="16"/>
      <color theme="0" tint="-0.499984740745262"/>
      <name val="Calibri"/>
      <family val="2"/>
    </font>
    <font>
      <sz val="11"/>
      <color theme="0" tint="-0.499984740745262"/>
      <name val="Calibri"/>
      <family val="2"/>
      <scheme val="minor"/>
    </font>
    <font>
      <b/>
      <i/>
      <sz val="11"/>
      <color theme="0" tint="-0.499984740745262"/>
      <name val="Calibri"/>
      <family val="2"/>
    </font>
    <font>
      <i/>
      <sz val="9"/>
      <color theme="0" tint="-0.499984740745262"/>
      <name val="Calibri"/>
      <family val="2"/>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right/>
      <top/>
      <bottom style="medium">
        <color indexed="64"/>
      </bottom>
      <diagonal/>
    </border>
  </borders>
  <cellStyleXfs count="3">
    <xf numFmtId="0" fontId="0" fillId="0" borderId="0"/>
    <xf numFmtId="0" fontId="9" fillId="0" borderId="0"/>
    <xf numFmtId="9" fontId="7" fillId="0" borderId="0" applyFont="0" applyFill="0" applyBorder="0" applyAlignment="0" applyProtection="0"/>
  </cellStyleXfs>
  <cellXfs count="232">
    <xf numFmtId="0" fontId="0" fillId="0" borderId="0" xfId="0"/>
    <xf numFmtId="0" fontId="10" fillId="0" borderId="0" xfId="0" applyFont="1"/>
    <xf numFmtId="0" fontId="11" fillId="0" borderId="0" xfId="0" applyFont="1"/>
    <xf numFmtId="0" fontId="10" fillId="0" borderId="0" xfId="0" applyFont="1" applyFill="1"/>
    <xf numFmtId="0" fontId="10" fillId="0" borderId="0" xfId="0" applyFont="1" applyAlignment="1">
      <alignment horizontal="right"/>
    </xf>
    <xf numFmtId="0" fontId="2" fillId="0" borderId="1" xfId="0" applyFont="1" applyFill="1" applyBorder="1"/>
    <xf numFmtId="0" fontId="12" fillId="0" borderId="1" xfId="0" applyFont="1" applyBorder="1" applyAlignment="1">
      <alignment horizontal="right"/>
    </xf>
    <xf numFmtId="164" fontId="2" fillId="0" borderId="1" xfId="0" applyNumberFormat="1" applyFont="1" applyFill="1" applyBorder="1" applyAlignment="1">
      <alignment horizontal="right"/>
    </xf>
    <xf numFmtId="0" fontId="12" fillId="0" borderId="1" xfId="0" applyFont="1" applyBorder="1"/>
    <xf numFmtId="0" fontId="12" fillId="0" borderId="0" xfId="0" applyFont="1" applyBorder="1"/>
    <xf numFmtId="0" fontId="12" fillId="0" borderId="0" xfId="0" applyFont="1"/>
    <xf numFmtId="0" fontId="12" fillId="2" borderId="2" xfId="0" applyFont="1" applyFill="1" applyBorder="1" applyAlignment="1">
      <alignment horizontal="left"/>
    </xf>
    <xf numFmtId="0" fontId="12" fillId="2" borderId="3" xfId="0" applyFont="1" applyFill="1" applyBorder="1" applyAlignment="1">
      <alignment horizontal="center"/>
    </xf>
    <xf numFmtId="0" fontId="12" fillId="2" borderId="4" xfId="0" applyFont="1" applyFill="1" applyBorder="1" applyAlignment="1">
      <alignment horizontal="center"/>
    </xf>
    <xf numFmtId="0" fontId="10" fillId="0" borderId="1" xfId="0" applyFont="1" applyBorder="1"/>
    <xf numFmtId="0" fontId="10" fillId="0" borderId="5" xfId="0" applyFont="1" applyBorder="1" applyAlignment="1">
      <alignment horizontal="center"/>
    </xf>
    <xf numFmtId="0" fontId="12" fillId="2" borderId="6" xfId="0" applyFont="1" applyFill="1" applyBorder="1" applyAlignment="1">
      <alignment horizontal="center"/>
    </xf>
    <xf numFmtId="0" fontId="12" fillId="2" borderId="7" xfId="0" applyFont="1" applyFill="1" applyBorder="1"/>
    <xf numFmtId="4" fontId="2" fillId="2" borderId="6" xfId="0" applyNumberFormat="1" applyFont="1" applyFill="1" applyBorder="1" applyAlignment="1">
      <alignment horizontal="right"/>
    </xf>
    <xf numFmtId="0" fontId="10" fillId="2" borderId="8" xfId="0" applyFont="1" applyFill="1" applyBorder="1"/>
    <xf numFmtId="0" fontId="12" fillId="3" borderId="9" xfId="0" applyFont="1" applyFill="1" applyBorder="1" applyAlignment="1">
      <alignment horizontal="center"/>
    </xf>
    <xf numFmtId="0" fontId="12" fillId="3" borderId="0" xfId="0" applyFont="1" applyFill="1" applyBorder="1"/>
    <xf numFmtId="4" fontId="13" fillId="3" borderId="9" xfId="0" applyNumberFormat="1" applyFont="1" applyFill="1" applyBorder="1" applyAlignment="1">
      <alignment horizontal="right"/>
    </xf>
    <xf numFmtId="0" fontId="10" fillId="3" borderId="10" xfId="0" applyFont="1" applyFill="1" applyBorder="1"/>
    <xf numFmtId="0" fontId="12" fillId="2" borderId="6" xfId="0" applyFont="1" applyFill="1" applyBorder="1" applyAlignment="1">
      <alignment horizontal="left"/>
    </xf>
    <xf numFmtId="4" fontId="12" fillId="2" borderId="5" xfId="0" applyNumberFormat="1" applyFont="1" applyFill="1" applyBorder="1" applyAlignment="1">
      <alignment horizontal="center"/>
    </xf>
    <xf numFmtId="0" fontId="12" fillId="2" borderId="8" xfId="0" applyFont="1" applyFill="1" applyBorder="1" applyAlignment="1">
      <alignment horizontal="center"/>
    </xf>
    <xf numFmtId="0" fontId="12" fillId="4" borderId="11" xfId="0" applyFont="1" applyFill="1" applyBorder="1" applyAlignment="1">
      <alignment horizontal="left"/>
    </xf>
    <xf numFmtId="0" fontId="12" fillId="4" borderId="12" xfId="0" applyFont="1" applyFill="1" applyBorder="1"/>
    <xf numFmtId="0" fontId="10" fillId="4" borderId="13" xfId="0" applyFont="1" applyFill="1" applyBorder="1"/>
    <xf numFmtId="0" fontId="12" fillId="0" borderId="0" xfId="0" applyFont="1" applyBorder="1" applyAlignment="1">
      <alignment horizontal="left"/>
    </xf>
    <xf numFmtId="4" fontId="12" fillId="0" borderId="9" xfId="0" applyNumberFormat="1" applyFont="1" applyBorder="1" applyAlignment="1">
      <alignment horizontal="right"/>
    </xf>
    <xf numFmtId="4" fontId="12" fillId="0" borderId="10" xfId="0" applyNumberFormat="1" applyFont="1" applyBorder="1" applyAlignment="1">
      <alignment horizontal="right"/>
    </xf>
    <xf numFmtId="4" fontId="12" fillId="0" borderId="0" xfId="0" applyNumberFormat="1" applyFont="1" applyBorder="1" applyAlignment="1">
      <alignment horizontal="right"/>
    </xf>
    <xf numFmtId="4" fontId="12" fillId="0" borderId="10" xfId="0" applyNumberFormat="1" applyFont="1" applyFill="1" applyBorder="1" applyAlignment="1">
      <alignment horizontal="right"/>
    </xf>
    <xf numFmtId="4" fontId="12" fillId="0" borderId="0" xfId="0" applyNumberFormat="1" applyFont="1" applyFill="1" applyBorder="1" applyAlignment="1">
      <alignment horizontal="right"/>
    </xf>
    <xf numFmtId="9" fontId="2" fillId="0" borderId="0" xfId="0" applyNumberFormat="1" applyFont="1" applyFill="1" applyBorder="1" applyAlignment="1">
      <alignment horizontal="left"/>
    </xf>
    <xf numFmtId="4" fontId="12" fillId="0" borderId="9" xfId="0" applyNumberFormat="1" applyFont="1" applyBorder="1"/>
    <xf numFmtId="3" fontId="12" fillId="0" borderId="0" xfId="0" applyNumberFormat="1" applyFont="1" applyBorder="1" applyAlignment="1">
      <alignment horizontal="right"/>
    </xf>
    <xf numFmtId="4" fontId="12" fillId="0" borderId="0" xfId="0" applyNumberFormat="1" applyFont="1" applyBorder="1" applyAlignment="1">
      <alignment horizontal="left"/>
    </xf>
    <xf numFmtId="4" fontId="12" fillId="0" borderId="14" xfId="0" applyNumberFormat="1" applyFont="1" applyBorder="1"/>
    <xf numFmtId="4" fontId="2" fillId="0" borderId="15" xfId="0" applyNumberFormat="1" applyFont="1" applyBorder="1"/>
    <xf numFmtId="3" fontId="2" fillId="0" borderId="0" xfId="0" applyNumberFormat="1" applyFont="1" applyBorder="1"/>
    <xf numFmtId="4" fontId="2" fillId="0" borderId="0" xfId="0" applyNumberFormat="1" applyFont="1" applyBorder="1"/>
    <xf numFmtId="0" fontId="10" fillId="0" borderId="16" xfId="0" applyFont="1" applyBorder="1"/>
    <xf numFmtId="0" fontId="12" fillId="2" borderId="17" xfId="0" applyFont="1" applyFill="1" applyBorder="1" applyAlignment="1">
      <alignment horizontal="center" wrapText="1"/>
    </xf>
    <xf numFmtId="4" fontId="12" fillId="2" borderId="18" xfId="0" applyNumberFormat="1" applyFont="1" applyFill="1" applyBorder="1" applyAlignment="1">
      <alignment horizontal="right"/>
    </xf>
    <xf numFmtId="4" fontId="12" fillId="4" borderId="19" xfId="0" applyNumberFormat="1" applyFont="1" applyFill="1" applyBorder="1" applyAlignment="1">
      <alignment horizontal="right"/>
    </xf>
    <xf numFmtId="0" fontId="12" fillId="2" borderId="20" xfId="0" applyFont="1" applyFill="1" applyBorder="1" applyAlignment="1">
      <alignment horizontal="center"/>
    </xf>
    <xf numFmtId="4" fontId="12" fillId="2" borderId="8" xfId="0" applyNumberFormat="1" applyFont="1" applyFill="1" applyBorder="1" applyAlignment="1">
      <alignment horizontal="right"/>
    </xf>
    <xf numFmtId="0" fontId="10" fillId="0" borderId="6" xfId="0" applyFont="1" applyBorder="1" applyAlignment="1">
      <alignment horizontal="center"/>
    </xf>
    <xf numFmtId="0" fontId="12" fillId="2" borderId="22" xfId="0" applyFont="1" applyFill="1" applyBorder="1"/>
    <xf numFmtId="0" fontId="10" fillId="0" borderId="23" xfId="0" applyFont="1" applyBorder="1"/>
    <xf numFmtId="0" fontId="10" fillId="0" borderId="24" xfId="0" applyFont="1" applyBorder="1"/>
    <xf numFmtId="0" fontId="12" fillId="2" borderId="25" xfId="0" applyFont="1" applyFill="1" applyBorder="1" applyAlignment="1">
      <alignment horizontal="center"/>
    </xf>
    <xf numFmtId="4" fontId="12" fillId="3" borderId="8" xfId="0" applyNumberFormat="1" applyFont="1" applyFill="1" applyBorder="1" applyAlignment="1">
      <alignment horizontal="right"/>
    </xf>
    <xf numFmtId="0" fontId="12" fillId="2" borderId="26" xfId="0" applyFont="1" applyFill="1" applyBorder="1" applyAlignment="1">
      <alignment horizontal="center" wrapText="1"/>
    </xf>
    <xf numFmtId="0" fontId="14" fillId="0" borderId="0" xfId="0" applyFont="1" applyFill="1" applyAlignment="1">
      <alignment horizontal="right"/>
    </xf>
    <xf numFmtId="0" fontId="15" fillId="0" borderId="0" xfId="0" applyFont="1"/>
    <xf numFmtId="4" fontId="12" fillId="3" borderId="18" xfId="0" applyNumberFormat="1" applyFont="1" applyFill="1" applyBorder="1" applyAlignment="1">
      <alignment horizontal="right"/>
    </xf>
    <xf numFmtId="0" fontId="10" fillId="0" borderId="16" xfId="0" applyFont="1" applyBorder="1" applyAlignment="1"/>
    <xf numFmtId="0" fontId="12" fillId="0" borderId="0" xfId="0" applyFont="1" applyBorder="1" applyAlignment="1">
      <alignment horizontal="left" wrapText="1"/>
    </xf>
    <xf numFmtId="0" fontId="11" fillId="0" borderId="0" xfId="0" applyFont="1" applyAlignment="1">
      <alignment horizontal="left" wrapText="1"/>
    </xf>
    <xf numFmtId="0" fontId="10" fillId="0" borderId="1" xfId="0" applyFont="1" applyBorder="1" applyAlignment="1"/>
    <xf numFmtId="9" fontId="10" fillId="0" borderId="0" xfId="2" applyFont="1"/>
    <xf numFmtId="1" fontId="10" fillId="0" borderId="0" xfId="0" applyNumberFormat="1" applyFont="1"/>
    <xf numFmtId="0" fontId="16" fillId="0" borderId="0" xfId="0" applyFont="1" applyAlignment="1">
      <alignment vertical="center"/>
    </xf>
    <xf numFmtId="0" fontId="10" fillId="0" borderId="0" xfId="0" applyFont="1" applyAlignment="1">
      <alignment horizontal="center"/>
    </xf>
    <xf numFmtId="165" fontId="10" fillId="0" borderId="0" xfId="0" applyNumberFormat="1" applyFont="1"/>
    <xf numFmtId="165" fontId="12" fillId="0" borderId="0" xfId="0" applyNumberFormat="1" applyFont="1"/>
    <xf numFmtId="0" fontId="13" fillId="0" borderId="0" xfId="0" applyFont="1" applyAlignment="1">
      <alignment horizontal="right"/>
    </xf>
    <xf numFmtId="0" fontId="13" fillId="0" borderId="0" xfId="0" applyFont="1"/>
    <xf numFmtId="0" fontId="10" fillId="3" borderId="16" xfId="0" applyFont="1" applyFill="1" applyBorder="1"/>
    <xf numFmtId="0" fontId="10" fillId="3" borderId="7" xfId="0" applyFont="1" applyFill="1" applyBorder="1"/>
    <xf numFmtId="3" fontId="10" fillId="0" borderId="0" xfId="0" applyNumberFormat="1" applyFont="1"/>
    <xf numFmtId="2" fontId="10" fillId="0" borderId="0" xfId="0" applyNumberFormat="1" applyFont="1"/>
    <xf numFmtId="0" fontId="9" fillId="3" borderId="0" xfId="1" applyFill="1"/>
    <xf numFmtId="0" fontId="17"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8" fillId="5" borderId="0" xfId="1" applyFont="1" applyFill="1"/>
    <xf numFmtId="0" fontId="19" fillId="5" borderId="0" xfId="1" applyFont="1" applyFill="1"/>
    <xf numFmtId="4" fontId="9" fillId="5" borderId="0" xfId="1" applyNumberFormat="1" applyFill="1"/>
    <xf numFmtId="0" fontId="9" fillId="6" borderId="27" xfId="1" applyFill="1" applyBorder="1"/>
    <xf numFmtId="0" fontId="9" fillId="5" borderId="28" xfId="1" applyFill="1" applyBorder="1"/>
    <xf numFmtId="0" fontId="0" fillId="3" borderId="28" xfId="0" applyFill="1" applyBorder="1"/>
    <xf numFmtId="167" fontId="9" fillId="6" borderId="28" xfId="1" applyNumberFormat="1" applyFill="1" applyBorder="1"/>
    <xf numFmtId="0" fontId="9" fillId="6" borderId="29" xfId="1" applyFill="1" applyBorder="1"/>
    <xf numFmtId="0" fontId="9" fillId="6" borderId="30" xfId="1" applyFill="1" applyBorder="1"/>
    <xf numFmtId="0" fontId="9" fillId="6" borderId="31" xfId="1" applyFill="1" applyBorder="1"/>
    <xf numFmtId="0" fontId="9" fillId="6" borderId="26" xfId="1" applyFill="1" applyBorder="1"/>
    <xf numFmtId="0" fontId="20" fillId="3" borderId="0" xfId="1" applyFont="1" applyFill="1"/>
    <xf numFmtId="0" fontId="0" fillId="3" borderId="0" xfId="0" applyFill="1"/>
    <xf numFmtId="0" fontId="21" fillId="5" borderId="38" xfId="1" applyFont="1" applyFill="1" applyBorder="1" applyAlignment="1">
      <alignment horizontal="right"/>
    </xf>
    <xf numFmtId="167" fontId="22" fillId="5" borderId="0" xfId="1" applyNumberFormat="1" applyFont="1" applyFill="1"/>
    <xf numFmtId="0" fontId="9" fillId="5" borderId="0" xfId="1" applyFill="1"/>
    <xf numFmtId="168" fontId="9" fillId="5" borderId="0" xfId="1" applyNumberFormat="1" applyFill="1"/>
    <xf numFmtId="0" fontId="0" fillId="7" borderId="0" xfId="0" applyFill="1"/>
    <xf numFmtId="168" fontId="0" fillId="3" borderId="0" xfId="0" applyNumberFormat="1" applyFill="1"/>
    <xf numFmtId="2" fontId="0" fillId="3" borderId="0" xfId="0" applyNumberFormat="1" applyFill="1"/>
    <xf numFmtId="4" fontId="0" fillId="3" borderId="0" xfId="0" applyNumberFormat="1" applyFill="1"/>
    <xf numFmtId="4" fontId="10" fillId="0" borderId="9" xfId="0" applyNumberFormat="1" applyFont="1" applyBorder="1" applyAlignment="1">
      <alignment horizontal="right"/>
    </xf>
    <xf numFmtId="0" fontId="23" fillId="0" borderId="0" xfId="0" applyFont="1"/>
    <xf numFmtId="3" fontId="2" fillId="0" borderId="1" xfId="0" applyNumberFormat="1" applyFont="1" applyFill="1" applyBorder="1" applyAlignment="1">
      <alignment horizontal="right"/>
    </xf>
    <xf numFmtId="0" fontId="24" fillId="7" borderId="0" xfId="0" applyFont="1" applyFill="1" applyProtection="1">
      <protection hidden="1"/>
    </xf>
    <xf numFmtId="0" fontId="25" fillId="5" borderId="0" xfId="1" applyFont="1" applyFill="1"/>
    <xf numFmtId="4" fontId="26" fillId="5" borderId="0" xfId="1" applyNumberFormat="1" applyFont="1" applyFill="1"/>
    <xf numFmtId="0" fontId="24" fillId="7" borderId="0" xfId="0" applyFont="1" applyFill="1" applyProtection="1">
      <protection locked="0" hidden="1"/>
    </xf>
    <xf numFmtId="169" fontId="7" fillId="7" borderId="0" xfId="2" applyNumberFormat="1" applyFill="1"/>
    <xf numFmtId="0" fontId="8" fillId="3" borderId="0" xfId="0" applyFont="1" applyFill="1" applyProtection="1">
      <protection hidden="1"/>
    </xf>
    <xf numFmtId="164" fontId="0" fillId="3" borderId="0" xfId="0" applyNumberFormat="1" applyFill="1" applyProtection="1">
      <protection hidden="1"/>
    </xf>
    <xf numFmtId="167" fontId="0" fillId="3" borderId="0" xfId="0" applyNumberFormat="1" applyFill="1"/>
    <xf numFmtId="3" fontId="9" fillId="6" borderId="0" xfId="1" applyNumberFormat="1" applyFill="1"/>
    <xf numFmtId="0" fontId="8" fillId="7" borderId="0" xfId="0" applyFont="1" applyFill="1" applyProtection="1">
      <protection hidden="1"/>
    </xf>
    <xf numFmtId="164" fontId="8" fillId="3" borderId="0" xfId="0" applyNumberFormat="1" applyFont="1" applyFill="1" applyProtection="1">
      <protection hidden="1"/>
    </xf>
    <xf numFmtId="0" fontId="0" fillId="3" borderId="0" xfId="0" applyFill="1" applyProtection="1">
      <protection locked="0" hidden="1"/>
    </xf>
    <xf numFmtId="0" fontId="9" fillId="6" borderId="0" xfId="1" applyFill="1"/>
    <xf numFmtId="166" fontId="9" fillId="6" borderId="0" xfId="1" applyNumberFormat="1" applyFill="1"/>
    <xf numFmtId="167" fontId="4" fillId="6" borderId="28" xfId="1" applyNumberFormat="1" applyFont="1" applyFill="1" applyBorder="1"/>
    <xf numFmtId="0" fontId="4" fillId="6" borderId="24" xfId="1" applyFont="1" applyFill="1" applyBorder="1"/>
    <xf numFmtId="0" fontId="4" fillId="5" borderId="32" xfId="1" applyFont="1" applyFill="1" applyBorder="1"/>
    <xf numFmtId="0" fontId="27" fillId="3" borderId="32" xfId="0" applyFont="1" applyFill="1" applyBorder="1"/>
    <xf numFmtId="166" fontId="4" fillId="6" borderId="32" xfId="1" applyNumberFormat="1" applyFont="1" applyFill="1" applyBorder="1"/>
    <xf numFmtId="170" fontId="9" fillId="3" borderId="0" xfId="1" applyNumberFormat="1" applyFill="1"/>
    <xf numFmtId="0" fontId="4" fillId="6" borderId="0" xfId="1" applyFont="1" applyFill="1"/>
    <xf numFmtId="0" fontId="9" fillId="3" borderId="0" xfId="1" applyFill="1" applyBorder="1"/>
    <xf numFmtId="0" fontId="17" fillId="5" borderId="0" xfId="1" applyFont="1" applyFill="1" applyBorder="1" applyAlignment="1">
      <alignment horizontal="right"/>
    </xf>
    <xf numFmtId="0" fontId="4" fillId="5" borderId="0" xfId="1" applyFont="1" applyFill="1" applyBorder="1"/>
    <xf numFmtId="0" fontId="4" fillId="5" borderId="0" xfId="1" applyFont="1" applyFill="1" applyBorder="1" applyAlignment="1">
      <alignment horizontal="right"/>
    </xf>
    <xf numFmtId="0" fontId="25" fillId="5" borderId="0" xfId="1" applyFont="1" applyFill="1" applyBorder="1"/>
    <xf numFmtId="0" fontId="19" fillId="5" borderId="0" xfId="1" applyFont="1" applyFill="1" applyBorder="1"/>
    <xf numFmtId="4" fontId="26" fillId="5" borderId="0" xfId="1" applyNumberFormat="1" applyFont="1" applyFill="1" applyBorder="1"/>
    <xf numFmtId="4" fontId="9" fillId="5" borderId="0" xfId="1" applyNumberFormat="1" applyFill="1" applyBorder="1"/>
    <xf numFmtId="0" fontId="9" fillId="6" borderId="0" xfId="1" applyFill="1" applyBorder="1"/>
    <xf numFmtId="0" fontId="9" fillId="5" borderId="0" xfId="1" applyFill="1" applyBorder="1"/>
    <xf numFmtId="0" fontId="0" fillId="3" borderId="0" xfId="0" applyFill="1" applyBorder="1"/>
    <xf numFmtId="167" fontId="4" fillId="6" borderId="0" xfId="1" applyNumberFormat="1" applyFont="1" applyFill="1" applyBorder="1"/>
    <xf numFmtId="0" fontId="19" fillId="6" borderId="0" xfId="1" applyFont="1" applyFill="1" applyBorder="1"/>
    <xf numFmtId="167" fontId="0" fillId="3" borderId="0" xfId="0" applyNumberFormat="1" applyFill="1" applyBorder="1"/>
    <xf numFmtId="3" fontId="9" fillId="6" borderId="0" xfId="1" applyNumberFormat="1" applyFill="1" applyBorder="1"/>
    <xf numFmtId="10" fontId="9" fillId="6" borderId="0" xfId="2" applyNumberFormat="1" applyFont="1" applyFill="1" applyBorder="1"/>
    <xf numFmtId="4" fontId="9" fillId="6" borderId="0" xfId="1" applyNumberFormat="1" applyFill="1" applyBorder="1"/>
    <xf numFmtId="0" fontId="4" fillId="6" borderId="0" xfId="1" applyFont="1" applyFill="1" applyBorder="1"/>
    <xf numFmtId="0" fontId="27" fillId="3" borderId="0" xfId="0" applyFont="1" applyFill="1" applyBorder="1"/>
    <xf numFmtId="166" fontId="4" fillId="6" borderId="0" xfId="1" applyNumberFormat="1" applyFont="1" applyFill="1" applyBorder="1"/>
    <xf numFmtId="0" fontId="20" fillId="3" borderId="0" xfId="1" applyFont="1" applyFill="1" applyBorder="1"/>
    <xf numFmtId="166" fontId="9" fillId="6" borderId="0" xfId="1" applyNumberFormat="1" applyFill="1" applyBorder="1"/>
    <xf numFmtId="0" fontId="21" fillId="5" borderId="0" xfId="1" applyFont="1" applyFill="1" applyBorder="1" applyAlignment="1">
      <alignment horizontal="right"/>
    </xf>
    <xf numFmtId="167" fontId="22" fillId="5" borderId="0" xfId="1" applyNumberFormat="1" applyFont="1" applyFill="1" applyBorder="1"/>
    <xf numFmtId="168" fontId="9" fillId="5" borderId="0" xfId="1" applyNumberFormat="1" applyFill="1" applyBorder="1"/>
    <xf numFmtId="0" fontId="28" fillId="3" borderId="0" xfId="1" applyFont="1" applyFill="1"/>
    <xf numFmtId="0" fontId="29" fillId="5" borderId="0" xfId="1" applyFont="1" applyFill="1" applyAlignment="1">
      <alignment horizontal="right"/>
    </xf>
    <xf numFmtId="0" fontId="28" fillId="5" borderId="0" xfId="1" applyFont="1" applyFill="1"/>
    <xf numFmtId="0" fontId="28" fillId="5" borderId="0" xfId="1" applyFont="1" applyFill="1" applyAlignment="1">
      <alignment horizontal="right"/>
    </xf>
    <xf numFmtId="0" fontId="30" fillId="5" borderId="0" xfId="1" applyFont="1" applyFill="1"/>
    <xf numFmtId="4" fontId="30" fillId="5" borderId="0" xfId="1" applyNumberFormat="1" applyFont="1" applyFill="1"/>
    <xf numFmtId="0" fontId="31" fillId="5" borderId="0" xfId="1" applyFont="1" applyFill="1"/>
    <xf numFmtId="4" fontId="28" fillId="5" borderId="0" xfId="1" applyNumberFormat="1" applyFont="1" applyFill="1"/>
    <xf numFmtId="0" fontId="28" fillId="6" borderId="27" xfId="1" applyFont="1" applyFill="1" applyBorder="1"/>
    <xf numFmtId="0" fontId="28" fillId="5" borderId="28" xfId="1" applyFont="1" applyFill="1" applyBorder="1"/>
    <xf numFmtId="0" fontId="32" fillId="3" borderId="28" xfId="0" applyFont="1" applyFill="1" applyBorder="1"/>
    <xf numFmtId="167" fontId="28" fillId="6" borderId="28" xfId="1" applyNumberFormat="1" applyFont="1" applyFill="1" applyBorder="1"/>
    <xf numFmtId="0" fontId="28" fillId="6" borderId="29" xfId="1" applyFont="1" applyFill="1" applyBorder="1"/>
    <xf numFmtId="0" fontId="28" fillId="6" borderId="30" xfId="1" applyFont="1" applyFill="1" applyBorder="1"/>
    <xf numFmtId="0" fontId="32" fillId="3" borderId="0" xfId="0" applyFont="1" applyFill="1"/>
    <xf numFmtId="0" fontId="28" fillId="6" borderId="0" xfId="1" applyFont="1" applyFill="1"/>
    <xf numFmtId="0" fontId="28" fillId="6" borderId="31" xfId="1" applyFont="1" applyFill="1" applyBorder="1"/>
    <xf numFmtId="167" fontId="32" fillId="3" borderId="0" xfId="0" applyNumberFormat="1" applyFont="1" applyFill="1"/>
    <xf numFmtId="3" fontId="28" fillId="6" borderId="0" xfId="1" applyNumberFormat="1" applyFont="1" applyFill="1"/>
    <xf numFmtId="170" fontId="28" fillId="3" borderId="0" xfId="1" applyNumberFormat="1" applyFont="1" applyFill="1"/>
    <xf numFmtId="0" fontId="28" fillId="6" borderId="24" xfId="1" applyFont="1" applyFill="1" applyBorder="1"/>
    <xf numFmtId="0" fontId="28" fillId="5" borderId="32" xfId="1" applyFont="1" applyFill="1" applyBorder="1"/>
    <xf numFmtId="0" fontId="32" fillId="3" borderId="32" xfId="0" applyFont="1" applyFill="1" applyBorder="1"/>
    <xf numFmtId="166" fontId="28" fillId="6" borderId="32" xfId="1" applyNumberFormat="1" applyFont="1" applyFill="1" applyBorder="1"/>
    <xf numFmtId="0" fontId="28" fillId="6" borderId="26" xfId="1" applyFont="1" applyFill="1" applyBorder="1"/>
    <xf numFmtId="0" fontId="33" fillId="5" borderId="38" xfId="1" applyFont="1" applyFill="1" applyBorder="1" applyAlignment="1">
      <alignment horizontal="right"/>
    </xf>
    <xf numFmtId="167" fontId="34" fillId="5" borderId="0" xfId="1" applyNumberFormat="1" applyFont="1" applyFill="1"/>
    <xf numFmtId="168" fontId="28" fillId="5" borderId="0" xfId="1" applyNumberFormat="1" applyFont="1" applyFill="1"/>
    <xf numFmtId="2" fontId="24" fillId="7" borderId="0" xfId="2" applyNumberFormat="1" applyFont="1" applyFill="1" applyProtection="1">
      <protection locked="0" hidden="1"/>
    </xf>
    <xf numFmtId="2" fontId="8" fillId="7" borderId="0" xfId="2" applyNumberFormat="1" applyFont="1" applyFill="1" applyProtection="1">
      <protection hidden="1"/>
    </xf>
    <xf numFmtId="10" fontId="8" fillId="7" borderId="0" xfId="2" applyNumberFormat="1" applyFont="1" applyFill="1" applyProtection="1">
      <protection hidden="1"/>
    </xf>
    <xf numFmtId="1" fontId="9" fillId="6" borderId="0" xfId="2" applyNumberFormat="1" applyFont="1" applyFill="1"/>
    <xf numFmtId="14" fontId="28" fillId="6" borderId="0" xfId="1" applyNumberFormat="1" applyFont="1" applyFill="1"/>
    <xf numFmtId="0" fontId="32" fillId="3" borderId="30" xfId="0" applyFont="1" applyFill="1" applyBorder="1"/>
    <xf numFmtId="0" fontId="32" fillId="3" borderId="31" xfId="0" applyFont="1" applyFill="1" applyBorder="1"/>
    <xf numFmtId="4" fontId="36" fillId="4" borderId="14" xfId="0" applyNumberFormat="1" applyFont="1" applyFill="1" applyBorder="1" applyAlignment="1">
      <alignment horizontal="right"/>
    </xf>
    <xf numFmtId="4" fontId="36" fillId="4" borderId="15" xfId="0" applyNumberFormat="1" applyFont="1" applyFill="1" applyBorder="1" applyAlignment="1">
      <alignment horizontal="right"/>
    </xf>
    <xf numFmtId="4" fontId="6" fillId="3" borderId="21" xfId="0" applyNumberFormat="1" applyFont="1" applyFill="1" applyBorder="1" applyAlignment="1">
      <alignment wrapText="1"/>
    </xf>
    <xf numFmtId="4" fontId="6" fillId="3" borderId="5" xfId="0" applyNumberFormat="1" applyFont="1" applyFill="1" applyBorder="1" applyAlignment="1">
      <alignment horizontal="right" wrapText="1"/>
    </xf>
    <xf numFmtId="4" fontId="6" fillId="3" borderId="5" xfId="0" applyNumberFormat="1" applyFont="1" applyFill="1" applyBorder="1" applyAlignment="1">
      <alignment wrapText="1"/>
    </xf>
    <xf numFmtId="10" fontId="4" fillId="6" borderId="0" xfId="2" applyNumberFormat="1" applyFont="1" applyFill="1"/>
    <xf numFmtId="3" fontId="9" fillId="6" borderId="0" xfId="2" applyNumberFormat="1" applyFont="1" applyFill="1"/>
    <xf numFmtId="3" fontId="28" fillId="6" borderId="0" xfId="2" applyNumberFormat="1" applyFont="1" applyFill="1"/>
    <xf numFmtId="4" fontId="10" fillId="0" borderId="5" xfId="0" applyNumberFormat="1" applyFont="1" applyBorder="1" applyAlignment="1">
      <alignment vertical="center" wrapText="1"/>
    </xf>
    <xf numFmtId="4" fontId="10" fillId="0" borderId="5" xfId="0" applyNumberFormat="1" applyFont="1" applyBorder="1" applyAlignment="1">
      <alignment horizontal="center" vertical="center" wrapText="1"/>
    </xf>
    <xf numFmtId="10" fontId="9" fillId="6" borderId="0" xfId="2" applyNumberFormat="1" applyFont="1" applyFill="1"/>
    <xf numFmtId="10" fontId="28" fillId="6" borderId="0" xfId="2" applyNumberFormat="1" applyFont="1" applyFill="1"/>
    <xf numFmtId="0" fontId="11" fillId="0" borderId="0" xfId="0" applyFont="1" applyAlignment="1">
      <alignment horizontal="left" wrapText="1"/>
    </xf>
    <xf numFmtId="4" fontId="12" fillId="3" borderId="7" xfId="0" applyNumberFormat="1" applyFont="1" applyFill="1" applyBorder="1" applyAlignment="1">
      <alignment horizontal="right"/>
    </xf>
    <xf numFmtId="0" fontId="12" fillId="0" borderId="0" xfId="0" applyFont="1" applyBorder="1" applyAlignment="1">
      <alignment horizontal="right"/>
    </xf>
    <xf numFmtId="3" fontId="2" fillId="0" borderId="0" xfId="0" applyNumberFormat="1" applyFont="1" applyFill="1" applyBorder="1" applyAlignment="1">
      <alignment horizontal="right"/>
    </xf>
    <xf numFmtId="171" fontId="0" fillId="3" borderId="0" xfId="0" applyNumberFormat="1" applyFill="1"/>
    <xf numFmtId="2" fontId="9" fillId="5" borderId="0" xfId="1" applyNumberFormat="1" applyFill="1"/>
    <xf numFmtId="4" fontId="10" fillId="0" borderId="5" xfId="0" applyNumberFormat="1" applyFont="1" applyFill="1" applyBorder="1" applyAlignment="1">
      <alignment wrapText="1"/>
    </xf>
    <xf numFmtId="4" fontId="10" fillId="0" borderId="21" xfId="0" applyNumberFormat="1" applyFont="1" applyFill="1" applyBorder="1" applyAlignment="1">
      <alignment wrapText="1"/>
    </xf>
    <xf numFmtId="4" fontId="35" fillId="0" borderId="5" xfId="0" applyNumberFormat="1" applyFont="1" applyFill="1" applyBorder="1" applyAlignment="1">
      <alignment vertical="center" wrapText="1"/>
    </xf>
    <xf numFmtId="4" fontId="35" fillId="0" borderId="21" xfId="0" applyNumberFormat="1" applyFont="1" applyFill="1" applyBorder="1" applyAlignment="1">
      <alignment vertical="center" wrapText="1"/>
    </xf>
    <xf numFmtId="4" fontId="35" fillId="0" borderId="5" xfId="0" applyNumberFormat="1" applyFont="1" applyFill="1" applyBorder="1" applyAlignment="1">
      <alignment wrapText="1"/>
    </xf>
    <xf numFmtId="4" fontId="10" fillId="3" borderId="5" xfId="0" applyNumberFormat="1" applyFont="1" applyFill="1" applyBorder="1" applyAlignment="1">
      <alignment wrapText="1"/>
    </xf>
    <xf numFmtId="4" fontId="35" fillId="3" borderId="5" xfId="0" applyNumberFormat="1" applyFont="1" applyFill="1" applyBorder="1" applyAlignment="1">
      <alignment vertical="center" wrapText="1"/>
    </xf>
    <xf numFmtId="4" fontId="10" fillId="0" borderId="0" xfId="0" applyNumberFormat="1" applyFont="1" applyFill="1"/>
    <xf numFmtId="0" fontId="10" fillId="0" borderId="16" xfId="0" applyFont="1" applyBorder="1" applyAlignment="1"/>
    <xf numFmtId="0" fontId="10" fillId="0" borderId="7" xfId="0" applyFont="1" applyBorder="1" applyAlignment="1"/>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25" xfId="0" applyFont="1" applyBorder="1" applyAlignment="1">
      <alignment horizontal="center" vertical="center" wrapText="1"/>
    </xf>
    <xf numFmtId="0" fontId="38" fillId="0" borderId="0" xfId="0" applyFont="1" applyAlignment="1">
      <alignment wrapText="1"/>
    </xf>
    <xf numFmtId="0" fontId="12" fillId="0" borderId="0" xfId="0" applyFont="1" applyBorder="1" applyAlignment="1">
      <alignment horizontal="left" wrapText="1"/>
    </xf>
    <xf numFmtId="0" fontId="11" fillId="0" borderId="0" xfId="0" applyFont="1" applyAlignment="1">
      <alignment horizontal="left"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25" xfId="0" applyFont="1" applyFill="1" applyBorder="1" applyAlignment="1">
      <alignment horizontal="center" vertical="center" wrapText="1"/>
    </xf>
    <xf numFmtId="4" fontId="10" fillId="0" borderId="5" xfId="0" applyNumberFormat="1" applyFont="1" applyBorder="1" applyAlignment="1">
      <alignment horizontal="center" vertical="center" wrapText="1"/>
    </xf>
    <xf numFmtId="0" fontId="37" fillId="0" borderId="0" xfId="0" applyFont="1" applyAlignment="1">
      <alignment horizontal="center" wrapText="1"/>
    </xf>
    <xf numFmtId="0" fontId="10" fillId="0" borderId="1" xfId="0" applyFont="1" applyBorder="1" applyAlignment="1"/>
    <xf numFmtId="4" fontId="1" fillId="0" borderId="33" xfId="0" applyNumberFormat="1" applyFont="1" applyFill="1" applyBorder="1" applyAlignment="1">
      <alignment horizontal="center" vertical="center" wrapText="1"/>
    </xf>
    <xf numFmtId="4" fontId="1" fillId="0" borderId="34" xfId="0" applyNumberFormat="1" applyFont="1" applyFill="1" applyBorder="1" applyAlignment="1">
      <alignment horizontal="center" vertical="center" wrapText="1"/>
    </xf>
    <xf numFmtId="4" fontId="1" fillId="0" borderId="35" xfId="0" applyNumberFormat="1" applyFont="1" applyFill="1" applyBorder="1" applyAlignment="1">
      <alignment horizontal="center" vertical="center" wrapText="1"/>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39" xfId="0" applyFont="1" applyBorder="1" applyAlignment="1">
      <alignment horizontal="center"/>
    </xf>
  </cellXfs>
  <cellStyles count="3">
    <cellStyle name="Normaallaad 4" xfId="1" xr:uid="{00000000-0005-0000-0000-000000000000}"/>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4"/>
  <sheetViews>
    <sheetView tabSelected="1" zoomScale="80" zoomScaleNormal="80" workbookViewId="0">
      <selection activeCell="A3" sqref="A3:J3"/>
    </sheetView>
  </sheetViews>
  <sheetFormatPr defaultColWidth="9.140625" defaultRowHeight="15" x14ac:dyDescent="0.25"/>
  <cols>
    <col min="1" max="1" width="5.42578125" style="1" customWidth="1"/>
    <col min="2" max="2" width="7.7109375" style="1" customWidth="1"/>
    <col min="3" max="3" width="7.85546875" style="1" customWidth="1"/>
    <col min="4" max="4" width="58.5703125" style="1" customWidth="1"/>
    <col min="5" max="8" width="14" style="1" customWidth="1"/>
    <col min="9" max="10" width="25.42578125" style="1" customWidth="1"/>
    <col min="11" max="11" width="16.28515625" style="1" customWidth="1"/>
    <col min="12" max="12" width="9.140625" style="1"/>
    <col min="13" max="13" width="9.140625" style="1" customWidth="1"/>
    <col min="14" max="14" width="8.5703125" style="1" customWidth="1"/>
    <col min="15" max="15" width="9.140625" style="1"/>
    <col min="16" max="16" width="11.28515625" style="1" bestFit="1" customWidth="1"/>
    <col min="17" max="17" width="10.140625" style="1" bestFit="1" customWidth="1"/>
    <col min="18" max="16384" width="9.140625" style="1"/>
  </cols>
  <sheetData>
    <row r="1" spans="1:17" x14ac:dyDescent="0.25">
      <c r="J1" s="57" t="s">
        <v>70</v>
      </c>
    </row>
    <row r="2" spans="1:17" ht="15" customHeight="1" x14ac:dyDescent="0.25"/>
    <row r="3" spans="1:17" ht="18.75" customHeight="1" x14ac:dyDescent="0.3">
      <c r="A3" s="223" t="s">
        <v>79</v>
      </c>
      <c r="B3" s="223"/>
      <c r="C3" s="223"/>
      <c r="D3" s="223"/>
      <c r="E3" s="223"/>
      <c r="F3" s="223"/>
      <c r="G3" s="223"/>
      <c r="H3" s="223"/>
      <c r="I3" s="223"/>
      <c r="J3" s="223"/>
    </row>
    <row r="4" spans="1:17" ht="16.5" customHeight="1" x14ac:dyDescent="0.25">
      <c r="F4" s="3"/>
      <c r="G4" s="3"/>
      <c r="H4" s="210"/>
      <c r="I4" s="3"/>
    </row>
    <row r="5" spans="1:17" x14ac:dyDescent="0.25">
      <c r="C5" s="4" t="s">
        <v>10</v>
      </c>
      <c r="D5" s="8" t="s">
        <v>76</v>
      </c>
      <c r="F5" s="3"/>
      <c r="G5" s="3"/>
      <c r="H5" s="3"/>
      <c r="I5" s="3"/>
      <c r="M5" s="64"/>
      <c r="N5" s="65"/>
    </row>
    <row r="6" spans="1:17" x14ac:dyDescent="0.25">
      <c r="C6" s="4" t="s">
        <v>11</v>
      </c>
      <c r="D6" s="5" t="s">
        <v>73</v>
      </c>
      <c r="F6" s="3"/>
      <c r="G6" s="3"/>
      <c r="H6" s="3"/>
      <c r="I6" s="3"/>
      <c r="J6" s="66"/>
      <c r="M6" s="64"/>
      <c r="N6" s="65"/>
      <c r="P6" s="67"/>
    </row>
    <row r="7" spans="1:17" ht="15.75" x14ac:dyDescent="0.25">
      <c r="F7" s="3"/>
      <c r="G7" s="3"/>
      <c r="H7" s="3"/>
      <c r="I7" s="3"/>
      <c r="J7" s="2"/>
      <c r="K7" s="10"/>
      <c r="L7" s="10"/>
      <c r="M7" s="64"/>
      <c r="N7" s="65"/>
      <c r="O7" s="4"/>
      <c r="P7" s="67"/>
    </row>
    <row r="8" spans="1:17" ht="14.25" customHeight="1" x14ac:dyDescent="0.25">
      <c r="D8" s="6" t="s">
        <v>22</v>
      </c>
      <c r="E8" s="7">
        <v>1544.1493738819318</v>
      </c>
      <c r="F8" s="8" t="s">
        <v>27</v>
      </c>
      <c r="G8" s="9"/>
      <c r="H8" s="9"/>
      <c r="I8" s="9"/>
      <c r="L8" s="68"/>
    </row>
    <row r="9" spans="1:17" ht="14.25" customHeight="1" x14ac:dyDescent="0.25">
      <c r="D9" s="6" t="s">
        <v>15</v>
      </c>
      <c r="E9" s="103">
        <v>1980</v>
      </c>
      <c r="F9" s="8" t="s">
        <v>27</v>
      </c>
      <c r="G9" s="9"/>
      <c r="H9" s="9"/>
      <c r="I9" s="9"/>
      <c r="K9" s="10"/>
      <c r="L9" s="69"/>
      <c r="O9" s="10"/>
    </row>
    <row r="10" spans="1:17" ht="14.25" customHeight="1" x14ac:dyDescent="0.25">
      <c r="D10" s="199"/>
      <c r="E10" s="200"/>
      <c r="F10" s="9"/>
      <c r="G10" s="9"/>
      <c r="H10" s="9"/>
      <c r="I10" s="9"/>
      <c r="K10" s="10"/>
      <c r="L10" s="69"/>
      <c r="O10" s="10"/>
    </row>
    <row r="11" spans="1:17" ht="15.75" thickBot="1" x14ac:dyDescent="0.3">
      <c r="D11" s="10"/>
      <c r="E11" s="231" t="s">
        <v>78</v>
      </c>
      <c r="F11" s="231"/>
      <c r="G11" s="231" t="s">
        <v>80</v>
      </c>
      <c r="H11" s="231"/>
      <c r="O11" s="70"/>
      <c r="P11" s="71"/>
    </row>
    <row r="12" spans="1:17" ht="17.25" x14ac:dyDescent="0.25">
      <c r="B12" s="11" t="s">
        <v>18</v>
      </c>
      <c r="C12" s="51"/>
      <c r="D12" s="51"/>
      <c r="E12" s="12" t="s">
        <v>28</v>
      </c>
      <c r="F12" s="48" t="s">
        <v>8</v>
      </c>
      <c r="G12" s="12" t="s">
        <v>28</v>
      </c>
      <c r="H12" s="48" t="s">
        <v>8</v>
      </c>
      <c r="I12" s="45" t="s">
        <v>23</v>
      </c>
      <c r="J12" s="13" t="s">
        <v>12</v>
      </c>
    </row>
    <row r="13" spans="1:17" ht="15" customHeight="1" x14ac:dyDescent="0.25">
      <c r="B13" s="50"/>
      <c r="C13" s="72" t="s">
        <v>47</v>
      </c>
      <c r="D13" s="73"/>
      <c r="E13" s="188">
        <f>F13/E8</f>
        <v>1.0152036430716336</v>
      </c>
      <c r="F13" s="187">
        <f>'Annuiteetgraafik BIL'!F17</f>
        <v>1567.6260698117192</v>
      </c>
      <c r="G13" s="188">
        <f>H13/$E$8</f>
        <v>1.0705665992982278</v>
      </c>
      <c r="H13" s="187">
        <f>'Annuiteetgraafik BIL'!F18</f>
        <v>1653.1147440052673</v>
      </c>
      <c r="I13" s="228" t="s">
        <v>72</v>
      </c>
      <c r="J13" s="213"/>
      <c r="K13" s="74"/>
      <c r="O13" s="4"/>
      <c r="P13" s="74"/>
      <c r="Q13" s="75"/>
    </row>
    <row r="14" spans="1:17" ht="15" customHeight="1" x14ac:dyDescent="0.25">
      <c r="B14" s="50"/>
      <c r="C14" s="72" t="s">
        <v>51</v>
      </c>
      <c r="D14" s="73"/>
      <c r="E14" s="188">
        <f>F14/E8</f>
        <v>5.2650079923941391</v>
      </c>
      <c r="F14" s="187">
        <f>'Annuiteetgraafik INV'!F21</f>
        <v>8129.9587949387769</v>
      </c>
      <c r="G14" s="188">
        <f t="shared" ref="G14:G15" si="0">H14/$E$8</f>
        <v>5.5417759111566518</v>
      </c>
      <c r="H14" s="187">
        <f>'Annuiteetgraafik INV'!F22</f>
        <v>8557.3298034065156</v>
      </c>
      <c r="I14" s="229"/>
      <c r="J14" s="214"/>
      <c r="K14" s="74"/>
      <c r="O14" s="4"/>
      <c r="P14" s="74"/>
      <c r="Q14" s="75"/>
    </row>
    <row r="15" spans="1:17" ht="15" customHeight="1" x14ac:dyDescent="0.25">
      <c r="B15" s="50"/>
      <c r="C15" s="72" t="s">
        <v>49</v>
      </c>
      <c r="D15" s="73"/>
      <c r="E15" s="188">
        <f>F15/E8</f>
        <v>1.1937428472690081</v>
      </c>
      <c r="F15" s="187">
        <f>'Annuiteetgraafik TS'!F15</f>
        <v>1843.3172701864733</v>
      </c>
      <c r="G15" s="188">
        <f t="shared" si="0"/>
        <v>1.2290690560806117</v>
      </c>
      <c r="H15" s="187">
        <f>'Annuiteetgraafik TS'!F16</f>
        <v>1897.8662134045333</v>
      </c>
      <c r="I15" s="229"/>
      <c r="J15" s="214"/>
      <c r="K15" s="74"/>
      <c r="O15" s="4"/>
      <c r="P15" s="74"/>
      <c r="Q15" s="75"/>
    </row>
    <row r="16" spans="1:17" ht="15" customHeight="1" x14ac:dyDescent="0.25">
      <c r="B16" s="15">
        <v>400</v>
      </c>
      <c r="C16" s="224" t="s">
        <v>46</v>
      </c>
      <c r="D16" s="211"/>
      <c r="E16" s="203">
        <f t="shared" ref="E16:E18" si="1">F16/$E$8</f>
        <v>1.6890322580645165</v>
      </c>
      <c r="F16" s="187">
        <f>H16*28/31</f>
        <v>2608.1181037567085</v>
      </c>
      <c r="G16" s="189">
        <v>1.87</v>
      </c>
      <c r="H16" s="187">
        <f>G16*E8</f>
        <v>2887.5593291592127</v>
      </c>
      <c r="I16" s="229"/>
      <c r="J16" s="214"/>
      <c r="O16" s="4"/>
      <c r="P16" s="74"/>
      <c r="Q16" s="75"/>
    </row>
    <row r="17" spans="2:17" ht="15" customHeight="1" x14ac:dyDescent="0.25">
      <c r="B17" s="15">
        <v>400</v>
      </c>
      <c r="C17" s="224" t="s">
        <v>50</v>
      </c>
      <c r="D17" s="211"/>
      <c r="E17" s="203">
        <f t="shared" si="1"/>
        <v>0.36733868888968246</v>
      </c>
      <c r="F17" s="187">
        <f>H17*28/31</f>
        <v>567.22580645161293</v>
      </c>
      <c r="G17" s="189">
        <f>H17/E8</f>
        <v>0.40669640555643416</v>
      </c>
      <c r="H17" s="187">
        <v>628</v>
      </c>
      <c r="I17" s="230"/>
      <c r="J17" s="214"/>
      <c r="O17" s="4"/>
      <c r="P17" s="74"/>
      <c r="Q17" s="75"/>
    </row>
    <row r="18" spans="2:17" ht="15" customHeight="1" x14ac:dyDescent="0.25">
      <c r="B18" s="15">
        <v>100</v>
      </c>
      <c r="C18" s="52" t="s">
        <v>14</v>
      </c>
      <c r="D18" s="53"/>
      <c r="E18" s="203">
        <f t="shared" si="1"/>
        <v>0.2890322580645161</v>
      </c>
      <c r="F18" s="204">
        <f t="shared" ref="F18:F20" si="2">H18*28/31</f>
        <v>446.30898032200349</v>
      </c>
      <c r="G18" s="208">
        <v>0.32</v>
      </c>
      <c r="H18" s="204">
        <f>G18*$E$8</f>
        <v>494.12779964221818</v>
      </c>
      <c r="I18" s="225" t="s">
        <v>77</v>
      </c>
      <c r="J18" s="214"/>
      <c r="K18" s="74"/>
      <c r="O18" s="4"/>
      <c r="P18" s="74"/>
      <c r="Q18" s="75"/>
    </row>
    <row r="19" spans="2:17" ht="15" customHeight="1" x14ac:dyDescent="0.25">
      <c r="B19" s="15">
        <v>200</v>
      </c>
      <c r="C19" s="14" t="s">
        <v>0</v>
      </c>
      <c r="D19" s="44"/>
      <c r="E19" s="203">
        <f t="shared" ref="E19:E20" si="3">F19/$E$8</f>
        <v>0.43354838709677418</v>
      </c>
      <c r="F19" s="204">
        <f t="shared" si="2"/>
        <v>669.46347048300527</v>
      </c>
      <c r="G19" s="208">
        <v>0.48</v>
      </c>
      <c r="H19" s="204">
        <f>G19*$E$8</f>
        <v>741.19169946332727</v>
      </c>
      <c r="I19" s="226"/>
      <c r="J19" s="214"/>
      <c r="K19" s="74"/>
      <c r="O19" s="4"/>
      <c r="P19" s="74"/>
      <c r="Q19" s="75"/>
    </row>
    <row r="20" spans="2:17" ht="15" customHeight="1" x14ac:dyDescent="0.25">
      <c r="B20" s="15">
        <v>500</v>
      </c>
      <c r="C20" s="63" t="s">
        <v>1</v>
      </c>
      <c r="D20" s="60"/>
      <c r="E20" s="203">
        <f t="shared" si="3"/>
        <v>9.0322580645161285E-2</v>
      </c>
      <c r="F20" s="204">
        <f t="shared" si="2"/>
        <v>139.47155635062609</v>
      </c>
      <c r="G20" s="208">
        <v>0.1</v>
      </c>
      <c r="H20" s="204">
        <f>G20*$E$8</f>
        <v>154.41493738819318</v>
      </c>
      <c r="I20" s="227"/>
      <c r="J20" s="215"/>
      <c r="K20" s="74"/>
      <c r="O20" s="4"/>
      <c r="P20" s="74"/>
      <c r="Q20" s="75"/>
    </row>
    <row r="21" spans="2:17" x14ac:dyDescent="0.25">
      <c r="B21" s="16"/>
      <c r="C21" s="17" t="s">
        <v>13</v>
      </c>
      <c r="D21" s="17"/>
      <c r="E21" s="18">
        <f>SUM(E13:E20)</f>
        <v>10.343228655495432</v>
      </c>
      <c r="F21" s="49">
        <f>SUM(F13:F20)</f>
        <v>15971.490052300924</v>
      </c>
      <c r="G21" s="18">
        <f>SUM(G13:G20)</f>
        <v>11.018107972091927</v>
      </c>
      <c r="H21" s="49">
        <f>SUM(H13:H20)</f>
        <v>17013.604526469266</v>
      </c>
      <c r="I21" s="46"/>
      <c r="J21" s="19"/>
      <c r="K21" s="74"/>
      <c r="P21" s="74"/>
      <c r="Q21" s="75"/>
    </row>
    <row r="22" spans="2:17" x14ac:dyDescent="0.25">
      <c r="B22" s="20"/>
      <c r="C22" s="21"/>
      <c r="D22" s="21"/>
      <c r="E22" s="22"/>
      <c r="F22" s="55"/>
      <c r="G22" s="198"/>
      <c r="H22" s="198"/>
      <c r="I22" s="59"/>
      <c r="J22" s="23"/>
      <c r="K22" s="74"/>
      <c r="P22" s="74"/>
      <c r="Q22" s="75"/>
    </row>
    <row r="23" spans="2:17" ht="17.25" x14ac:dyDescent="0.25">
      <c r="B23" s="24" t="s">
        <v>19</v>
      </c>
      <c r="C23" s="17"/>
      <c r="D23" s="17"/>
      <c r="E23" s="25" t="s">
        <v>28</v>
      </c>
      <c r="F23" s="54" t="s">
        <v>8</v>
      </c>
      <c r="G23" s="25" t="s">
        <v>28</v>
      </c>
      <c r="H23" s="54" t="s">
        <v>8</v>
      </c>
      <c r="I23" s="56" t="s">
        <v>23</v>
      </c>
      <c r="J23" s="26" t="s">
        <v>12</v>
      </c>
      <c r="K23" s="74"/>
      <c r="P23" s="74"/>
      <c r="Q23" s="75"/>
    </row>
    <row r="24" spans="2:17" ht="15.75" customHeight="1" x14ac:dyDescent="0.25">
      <c r="B24" s="15">
        <v>300</v>
      </c>
      <c r="C24" s="211" t="s">
        <v>29</v>
      </c>
      <c r="D24" s="212"/>
      <c r="E24" s="207">
        <f t="shared" ref="E24:E29" si="4">F24/$E$8</f>
        <v>1.4180645161290324</v>
      </c>
      <c r="F24" s="206">
        <f>H24*28/31</f>
        <v>2189.7034347048298</v>
      </c>
      <c r="G24" s="209">
        <v>1.57</v>
      </c>
      <c r="H24" s="206">
        <f>G24*$E$8</f>
        <v>2424.3145169946329</v>
      </c>
      <c r="I24" s="67" t="s">
        <v>68</v>
      </c>
      <c r="J24" s="219" t="s">
        <v>65</v>
      </c>
      <c r="O24" s="4"/>
      <c r="P24" s="74"/>
      <c r="Q24" s="75"/>
    </row>
    <row r="25" spans="2:17" ht="15" customHeight="1" x14ac:dyDescent="0.25">
      <c r="B25" s="15">
        <v>600</v>
      </c>
      <c r="C25" s="14" t="s">
        <v>24</v>
      </c>
      <c r="D25" s="44"/>
      <c r="E25" s="205"/>
      <c r="F25" s="206"/>
      <c r="G25" s="209"/>
      <c r="H25" s="206"/>
      <c r="I25" s="193"/>
      <c r="J25" s="220"/>
      <c r="K25" s="74"/>
      <c r="O25" s="4"/>
      <c r="P25" s="74"/>
      <c r="Q25" s="75"/>
    </row>
    <row r="26" spans="2:17" ht="15" customHeight="1" x14ac:dyDescent="0.25">
      <c r="B26" s="15"/>
      <c r="C26" s="14">
        <v>610</v>
      </c>
      <c r="D26" s="44" t="s">
        <v>2</v>
      </c>
      <c r="E26" s="205">
        <f t="shared" si="4"/>
        <v>0.20774193548387099</v>
      </c>
      <c r="F26" s="206">
        <f t="shared" ref="F26:F29" si="5">H26*28/31</f>
        <v>320.78457960644005</v>
      </c>
      <c r="G26" s="209">
        <v>0.23</v>
      </c>
      <c r="H26" s="206">
        <f>G26*$E$8</f>
        <v>355.15435599284433</v>
      </c>
      <c r="I26" s="222" t="s">
        <v>69</v>
      </c>
      <c r="J26" s="220"/>
      <c r="K26" s="74"/>
      <c r="O26" s="4"/>
      <c r="P26" s="74"/>
      <c r="Q26" s="75"/>
    </row>
    <row r="27" spans="2:17" x14ac:dyDescent="0.25">
      <c r="B27" s="15"/>
      <c r="C27" s="14">
        <v>620</v>
      </c>
      <c r="D27" s="44" t="s">
        <v>3</v>
      </c>
      <c r="E27" s="205">
        <f t="shared" si="4"/>
        <v>0.45161290322580644</v>
      </c>
      <c r="F27" s="206">
        <f t="shared" si="5"/>
        <v>697.35778175313044</v>
      </c>
      <c r="G27" s="209">
        <v>0.5</v>
      </c>
      <c r="H27" s="206">
        <f>G27*$E$8</f>
        <v>772.07468694096588</v>
      </c>
      <c r="I27" s="222"/>
      <c r="J27" s="220"/>
      <c r="K27" s="74"/>
      <c r="O27" s="4"/>
      <c r="P27" s="74"/>
      <c r="Q27" s="75"/>
    </row>
    <row r="28" spans="2:17" x14ac:dyDescent="0.25">
      <c r="B28" s="15"/>
      <c r="C28" s="14">
        <v>630</v>
      </c>
      <c r="D28" s="44" t="s">
        <v>4</v>
      </c>
      <c r="E28" s="205">
        <f t="shared" si="4"/>
        <v>1.8064516129032256E-2</v>
      </c>
      <c r="F28" s="206">
        <f t="shared" si="5"/>
        <v>27.894311270125218</v>
      </c>
      <c r="G28" s="209">
        <v>0.02</v>
      </c>
      <c r="H28" s="206">
        <f>G28*$E$8</f>
        <v>30.882987477638636</v>
      </c>
      <c r="I28" s="222"/>
      <c r="J28" s="220"/>
      <c r="K28" s="74"/>
      <c r="O28" s="4"/>
      <c r="P28" s="74"/>
      <c r="Q28" s="75"/>
    </row>
    <row r="29" spans="2:17" ht="15.75" customHeight="1" x14ac:dyDescent="0.25">
      <c r="B29" s="15">
        <v>700</v>
      </c>
      <c r="C29" s="211" t="s">
        <v>66</v>
      </c>
      <c r="D29" s="212"/>
      <c r="E29" s="205">
        <f t="shared" si="4"/>
        <v>2.7096774193548386E-2</v>
      </c>
      <c r="F29" s="206">
        <f t="shared" si="5"/>
        <v>41.841466905187829</v>
      </c>
      <c r="G29" s="209">
        <v>0.03</v>
      </c>
      <c r="H29" s="206">
        <f>G29*$E$8</f>
        <v>46.324481216457954</v>
      </c>
      <c r="I29" s="194" t="s">
        <v>68</v>
      </c>
      <c r="J29" s="221"/>
      <c r="K29" s="74"/>
      <c r="O29" s="4"/>
      <c r="P29" s="74"/>
      <c r="Q29" s="75"/>
    </row>
    <row r="30" spans="2:17" ht="15" customHeight="1" thickBot="1" x14ac:dyDescent="0.3">
      <c r="B30" s="27"/>
      <c r="C30" s="28" t="s">
        <v>16</v>
      </c>
      <c r="D30" s="28"/>
      <c r="E30" s="185">
        <f>SUM(E24:E29)</f>
        <v>2.1225806451612903</v>
      </c>
      <c r="F30" s="186">
        <f>SUM(F24:F29)</f>
        <v>3277.5815742397131</v>
      </c>
      <c r="G30" s="185">
        <f>SUM(G24:G29)</f>
        <v>2.3499999999999996</v>
      </c>
      <c r="H30" s="186">
        <f>SUM(H24:H29)</f>
        <v>3628.7510286225397</v>
      </c>
      <c r="I30" s="47"/>
      <c r="J30" s="29"/>
      <c r="K30" s="74"/>
      <c r="P30" s="74"/>
      <c r="Q30" s="75"/>
    </row>
    <row r="31" spans="2:17" ht="17.25" customHeight="1" x14ac:dyDescent="0.25">
      <c r="B31" s="30"/>
      <c r="C31" s="9"/>
      <c r="D31" s="9"/>
      <c r="E31" s="31"/>
      <c r="F31" s="32"/>
      <c r="G31" s="31"/>
      <c r="H31" s="32"/>
      <c r="I31" s="33"/>
      <c r="K31" s="74"/>
    </row>
    <row r="32" spans="2:17" ht="15" customHeight="1" x14ac:dyDescent="0.25">
      <c r="B32" s="217" t="s">
        <v>20</v>
      </c>
      <c r="C32" s="217"/>
      <c r="D32" s="217"/>
      <c r="E32" s="31">
        <f>E30+E21</f>
        <v>12.465809300656723</v>
      </c>
      <c r="F32" s="34">
        <f>ROUND(F30+F21,2)</f>
        <v>19249.07</v>
      </c>
      <c r="G32" s="31">
        <f>G30+G21</f>
        <v>13.368107972091927</v>
      </c>
      <c r="H32" s="34">
        <f>ROUND(H30+H21,2)</f>
        <v>20642.36</v>
      </c>
      <c r="I32" s="35"/>
    </row>
    <row r="33" spans="2:10" x14ac:dyDescent="0.25">
      <c r="B33" s="30" t="s">
        <v>9</v>
      </c>
      <c r="C33" s="61"/>
      <c r="D33" s="36">
        <v>0.2</v>
      </c>
      <c r="E33" s="101">
        <f>E32*D33</f>
        <v>2.4931618601313446</v>
      </c>
      <c r="F33" s="32">
        <f>ROUND(F32*D33,2)</f>
        <v>3849.81</v>
      </c>
      <c r="G33" s="101">
        <f>G32*D33</f>
        <v>2.6736215944183854</v>
      </c>
      <c r="H33" s="32">
        <f>ROUND(H32*D33,2)</f>
        <v>4128.47</v>
      </c>
    </row>
    <row r="34" spans="2:10" x14ac:dyDescent="0.25">
      <c r="B34" s="9" t="s">
        <v>17</v>
      </c>
      <c r="C34" s="9"/>
      <c r="D34" s="9"/>
      <c r="E34" s="31">
        <f>E33+E32</f>
        <v>14.958971160788067</v>
      </c>
      <c r="F34" s="32">
        <f>F33+F32</f>
        <v>23098.880000000001</v>
      </c>
      <c r="G34" s="31">
        <f>G33+G32</f>
        <v>16.041729566510313</v>
      </c>
      <c r="H34" s="32">
        <f>H33+H32</f>
        <v>24770.83</v>
      </c>
      <c r="I34" s="33"/>
    </row>
    <row r="35" spans="2:10" x14ac:dyDescent="0.25">
      <c r="B35" s="9" t="s">
        <v>25</v>
      </c>
      <c r="C35" s="9"/>
      <c r="D35" s="9"/>
      <c r="E35" s="37" t="s">
        <v>81</v>
      </c>
      <c r="F35" s="32">
        <f>F32*1</f>
        <v>19249.07</v>
      </c>
      <c r="G35" s="37" t="s">
        <v>82</v>
      </c>
      <c r="H35" s="32">
        <f>H32*23</f>
        <v>474774.28</v>
      </c>
      <c r="I35" s="38"/>
      <c r="J35" s="39"/>
    </row>
    <row r="36" spans="2:10" ht="15.75" thickBot="1" x14ac:dyDescent="0.3">
      <c r="B36" s="9" t="s">
        <v>26</v>
      </c>
      <c r="C36" s="9"/>
      <c r="D36" s="9"/>
      <c r="E36" s="40" t="s">
        <v>81</v>
      </c>
      <c r="F36" s="41">
        <f>F34*1</f>
        <v>23098.880000000001</v>
      </c>
      <c r="G36" s="40" t="s">
        <v>82</v>
      </c>
      <c r="H36" s="41">
        <f>H34*23</f>
        <v>569729.09000000008</v>
      </c>
      <c r="I36" s="42"/>
      <c r="J36" s="43"/>
    </row>
    <row r="37" spans="2:10" ht="15.75" x14ac:dyDescent="0.25">
      <c r="B37" s="218"/>
      <c r="C37" s="218"/>
      <c r="D37" s="218"/>
      <c r="E37" s="218"/>
      <c r="F37" s="218"/>
      <c r="G37" s="197"/>
      <c r="H37" s="197"/>
      <c r="I37" s="62"/>
      <c r="J37" s="2"/>
    </row>
    <row r="38" spans="2:10" ht="54" customHeight="1" x14ac:dyDescent="0.25">
      <c r="B38" s="216" t="s">
        <v>48</v>
      </c>
      <c r="C38" s="216"/>
      <c r="D38" s="216"/>
      <c r="E38" s="216"/>
      <c r="F38" s="216"/>
      <c r="G38" s="216"/>
      <c r="H38" s="216"/>
      <c r="I38" s="216"/>
      <c r="J38" s="216"/>
    </row>
    <row r="39" spans="2:10" ht="15.75" x14ac:dyDescent="0.25">
      <c r="B39" s="102"/>
      <c r="C39" s="2"/>
      <c r="D39" s="2"/>
      <c r="E39" s="2"/>
      <c r="F39" s="2"/>
      <c r="G39" s="2"/>
      <c r="H39" s="2"/>
      <c r="I39" s="2"/>
      <c r="J39" s="2"/>
    </row>
    <row r="40" spans="2:10" ht="15.75" x14ac:dyDescent="0.25">
      <c r="B40" s="2"/>
      <c r="C40" s="2"/>
      <c r="D40" s="2"/>
      <c r="E40" s="2"/>
      <c r="F40" s="2"/>
      <c r="G40" s="2"/>
      <c r="H40" s="2"/>
      <c r="I40" s="2"/>
      <c r="J40" s="2"/>
    </row>
    <row r="41" spans="2:10" x14ac:dyDescent="0.25">
      <c r="B41" s="10" t="s">
        <v>5</v>
      </c>
      <c r="C41" s="10"/>
      <c r="D41" s="10"/>
      <c r="E41" s="10" t="s">
        <v>7</v>
      </c>
    </row>
    <row r="43" spans="2:10" x14ac:dyDescent="0.25">
      <c r="B43" s="58" t="s">
        <v>6</v>
      </c>
      <c r="C43" s="58"/>
      <c r="D43" s="58"/>
      <c r="E43" s="58" t="s">
        <v>6</v>
      </c>
      <c r="F43" s="58"/>
      <c r="G43" s="58"/>
      <c r="H43" s="58"/>
      <c r="I43" s="58"/>
    </row>
    <row r="44" spans="2:10" ht="15.75" x14ac:dyDescent="0.25">
      <c r="B44" s="2"/>
      <c r="C44" s="2"/>
      <c r="D44" s="2"/>
      <c r="E44" s="2"/>
      <c r="F44" s="2"/>
      <c r="G44" s="2"/>
      <c r="H44" s="2"/>
      <c r="I44" s="2"/>
      <c r="J44" s="2"/>
    </row>
  </sheetData>
  <mergeCells count="15">
    <mergeCell ref="A3:J3"/>
    <mergeCell ref="C16:D16"/>
    <mergeCell ref="I18:I20"/>
    <mergeCell ref="C24:D24"/>
    <mergeCell ref="I13:I17"/>
    <mergeCell ref="C17:D17"/>
    <mergeCell ref="E11:F11"/>
    <mergeCell ref="G11:H11"/>
    <mergeCell ref="C29:D29"/>
    <mergeCell ref="J13:J20"/>
    <mergeCell ref="B38:J38"/>
    <mergeCell ref="B32:D32"/>
    <mergeCell ref="B37:F37"/>
    <mergeCell ref="J24:J29"/>
    <mergeCell ref="I26:I2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57"/>
  <sheetViews>
    <sheetView topLeftCell="A4" workbookViewId="0">
      <selection activeCell="E7" sqref="E7:E9"/>
    </sheetView>
  </sheetViews>
  <sheetFormatPr defaultColWidth="9.140625" defaultRowHeight="15" x14ac:dyDescent="0.25"/>
  <cols>
    <col min="1" max="1" width="9.140625" style="92" customWidth="1"/>
    <col min="2" max="2" width="7.85546875" style="92" customWidth="1"/>
    <col min="3" max="3" width="14.7109375" style="92" customWidth="1"/>
    <col min="4" max="4" width="14.28515625" style="92" customWidth="1"/>
    <col min="5" max="7" width="14.7109375" style="92" customWidth="1"/>
    <col min="8" max="10" width="9.140625" style="92"/>
    <col min="11" max="11" width="11" style="92" customWidth="1"/>
    <col min="12" max="12" width="9.140625" style="92"/>
    <col min="13" max="13" width="9.140625" style="135"/>
    <col min="14" max="14" width="7.85546875" style="135" customWidth="1"/>
    <col min="15" max="15" width="14.7109375" style="135" customWidth="1"/>
    <col min="16" max="16" width="14.28515625" style="135" customWidth="1"/>
    <col min="17" max="19" width="14.7109375" style="135" customWidth="1"/>
    <col min="20" max="16384" width="9.140625" style="92"/>
  </cols>
  <sheetData>
    <row r="1" spans="1:19" x14ac:dyDescent="0.25">
      <c r="A1" s="76"/>
      <c r="B1" s="76"/>
      <c r="C1" s="76"/>
      <c r="D1" s="76"/>
      <c r="E1" s="76"/>
      <c r="F1" s="76"/>
      <c r="G1" s="77"/>
      <c r="M1" s="125"/>
      <c r="N1" s="125"/>
      <c r="O1" s="125"/>
      <c r="P1" s="125"/>
      <c r="Q1" s="125"/>
      <c r="R1" s="125"/>
      <c r="S1" s="126"/>
    </row>
    <row r="2" spans="1:19" x14ac:dyDescent="0.25">
      <c r="A2" s="76"/>
      <c r="B2" s="76"/>
      <c r="C2" s="76"/>
      <c r="D2" s="76"/>
      <c r="E2" s="76"/>
      <c r="F2" s="78"/>
      <c r="G2" s="79"/>
      <c r="M2" s="125"/>
      <c r="N2" s="125"/>
      <c r="O2" s="125"/>
      <c r="P2" s="125"/>
      <c r="Q2" s="125"/>
      <c r="R2" s="127"/>
      <c r="S2" s="128"/>
    </row>
    <row r="3" spans="1:19" x14ac:dyDescent="0.25">
      <c r="A3" s="76"/>
      <c r="B3" s="76"/>
      <c r="C3" s="76"/>
      <c r="D3" s="76"/>
      <c r="E3" s="76"/>
      <c r="F3" s="78"/>
      <c r="G3" s="79"/>
      <c r="K3" s="104" t="s">
        <v>10</v>
      </c>
      <c r="L3" s="104" t="s">
        <v>44</v>
      </c>
      <c r="M3" s="97" t="s">
        <v>61</v>
      </c>
      <c r="N3" s="125"/>
      <c r="O3" s="125"/>
      <c r="P3" s="125"/>
      <c r="Q3" s="125"/>
      <c r="R3" s="127"/>
      <c r="S3" s="128"/>
    </row>
    <row r="4" spans="1:19" ht="18.75" x14ac:dyDescent="0.3">
      <c r="A4" s="76"/>
      <c r="B4" s="105" t="s">
        <v>52</v>
      </c>
      <c r="C4" s="76"/>
      <c r="D4" s="76"/>
      <c r="E4" s="81"/>
      <c r="F4" s="106" t="str">
        <f>'Lisa 3'!D6</f>
        <v>Pepleri 35, Tartu</v>
      </c>
      <c r="G4" s="76"/>
      <c r="K4" s="107" t="s">
        <v>55</v>
      </c>
      <c r="L4" s="178">
        <v>1544.1493738819318</v>
      </c>
      <c r="M4" s="108">
        <f>L4/$L$9</f>
        <v>0.74791696884720149</v>
      </c>
      <c r="N4" s="129"/>
      <c r="O4" s="125"/>
      <c r="P4" s="125"/>
      <c r="Q4" s="130"/>
      <c r="R4" s="131"/>
      <c r="S4" s="125"/>
    </row>
    <row r="5" spans="1:19" x14ac:dyDescent="0.25">
      <c r="A5" s="76"/>
      <c r="B5" s="76"/>
      <c r="C5" s="76"/>
      <c r="D5" s="76"/>
      <c r="E5" s="76"/>
      <c r="F5" s="82"/>
      <c r="G5" s="76"/>
      <c r="K5" s="107" t="s">
        <v>71</v>
      </c>
      <c r="L5" s="178">
        <v>194.09886959170171</v>
      </c>
      <c r="M5" s="108">
        <f t="shared" ref="M5:M8" si="0">L5/$L$9</f>
        <v>9.4012820687640108E-2</v>
      </c>
      <c r="N5" s="125"/>
      <c r="O5" s="125"/>
      <c r="P5" s="125"/>
      <c r="Q5" s="125"/>
      <c r="R5" s="132"/>
      <c r="S5" s="125"/>
    </row>
    <row r="6" spans="1:19" x14ac:dyDescent="0.25">
      <c r="A6" s="76"/>
      <c r="B6" s="83" t="s">
        <v>30</v>
      </c>
      <c r="C6" s="84"/>
      <c r="D6" s="85"/>
      <c r="E6" s="118">
        <v>44200</v>
      </c>
      <c r="F6" s="87"/>
      <c r="G6" s="76"/>
      <c r="K6" s="107" t="s">
        <v>57</v>
      </c>
      <c r="L6" s="178">
        <v>133.488750879576</v>
      </c>
      <c r="M6" s="108">
        <f t="shared" si="0"/>
        <v>6.4655987057820413E-2</v>
      </c>
      <c r="N6" s="133"/>
      <c r="O6" s="134"/>
      <c r="Q6" s="136"/>
      <c r="R6" s="133"/>
      <c r="S6" s="125"/>
    </row>
    <row r="7" spans="1:19" x14ac:dyDescent="0.25">
      <c r="A7" s="76"/>
      <c r="B7" s="88" t="s">
        <v>31</v>
      </c>
      <c r="C7" s="95"/>
      <c r="E7" s="124">
        <v>241</v>
      </c>
      <c r="F7" s="89" t="s">
        <v>21</v>
      </c>
      <c r="G7" s="76"/>
      <c r="K7" s="107" t="s">
        <v>56</v>
      </c>
      <c r="L7" s="178">
        <v>19.959223382542913</v>
      </c>
      <c r="M7" s="108">
        <f t="shared" si="0"/>
        <v>9.6673560895780865E-3</v>
      </c>
      <c r="N7" s="133"/>
      <c r="O7" s="134"/>
      <c r="Q7" s="137"/>
      <c r="R7" s="133"/>
      <c r="S7" s="125"/>
    </row>
    <row r="8" spans="1:19" x14ac:dyDescent="0.25">
      <c r="A8" s="76"/>
      <c r="B8" s="88" t="s">
        <v>32</v>
      </c>
      <c r="C8" s="95"/>
      <c r="D8" s="111">
        <f>E6-1</f>
        <v>44199</v>
      </c>
      <c r="E8" s="112">
        <f>405104.17-3*49.08</f>
        <v>404956.93</v>
      </c>
      <c r="F8" s="89" t="s">
        <v>33</v>
      </c>
      <c r="G8" s="76"/>
      <c r="H8" s="100"/>
      <c r="K8" s="107" t="s">
        <v>58</v>
      </c>
      <c r="L8" s="178">
        <v>172.90378226424738</v>
      </c>
      <c r="M8" s="108">
        <f t="shared" si="0"/>
        <v>8.3746867317760071E-2</v>
      </c>
      <c r="N8" s="133"/>
      <c r="O8" s="134"/>
      <c r="P8" s="138"/>
      <c r="Q8" s="139"/>
      <c r="R8" s="133"/>
      <c r="S8" s="125"/>
    </row>
    <row r="9" spans="1:19" x14ac:dyDescent="0.25">
      <c r="A9" s="76"/>
      <c r="B9" s="88" t="s">
        <v>32</v>
      </c>
      <c r="C9" s="95"/>
      <c r="D9" s="111">
        <f>EDATE(D8,E7)</f>
        <v>51535</v>
      </c>
      <c r="E9" s="112">
        <v>45900</v>
      </c>
      <c r="F9" s="89" t="s">
        <v>33</v>
      </c>
      <c r="G9" s="76"/>
      <c r="K9" s="113" t="s">
        <v>45</v>
      </c>
      <c r="L9" s="179">
        <f>SUM(L4:L8)</f>
        <v>2064.5999999999995</v>
      </c>
      <c r="M9" s="180">
        <v>1.0000000000000002</v>
      </c>
      <c r="N9" s="133"/>
      <c r="O9" s="134"/>
      <c r="P9" s="138"/>
      <c r="Q9" s="139"/>
      <c r="R9" s="133"/>
      <c r="S9" s="125"/>
    </row>
    <row r="10" spans="1:19" x14ac:dyDescent="0.25">
      <c r="A10" s="76"/>
      <c r="B10" s="88" t="s">
        <v>34</v>
      </c>
      <c r="C10" s="95"/>
      <c r="E10" s="195">
        <f>M4</f>
        <v>0.74791696884720149</v>
      </c>
      <c r="F10" s="89"/>
      <c r="G10" s="76"/>
      <c r="K10" s="109"/>
      <c r="L10" s="114"/>
      <c r="M10" s="109"/>
      <c r="N10" s="133"/>
      <c r="O10" s="134"/>
      <c r="Q10" s="140"/>
      <c r="R10" s="133"/>
      <c r="S10" s="125"/>
    </row>
    <row r="11" spans="1:19" x14ac:dyDescent="0.25">
      <c r="A11" s="76"/>
      <c r="B11" s="88" t="s">
        <v>35</v>
      </c>
      <c r="C11" s="95"/>
      <c r="E11" s="112">
        <f>ROUND(E8*$E$10,2)</f>
        <v>302874.15999999997</v>
      </c>
      <c r="F11" s="89" t="s">
        <v>33</v>
      </c>
      <c r="G11" s="76"/>
      <c r="M11" s="125"/>
      <c r="N11" s="133"/>
      <c r="O11" s="134"/>
      <c r="Q11" s="141"/>
      <c r="R11" s="133"/>
      <c r="S11" s="125"/>
    </row>
    <row r="12" spans="1:19" x14ac:dyDescent="0.25">
      <c r="A12" s="76"/>
      <c r="B12" s="88" t="s">
        <v>36</v>
      </c>
      <c r="C12" s="95"/>
      <c r="E12" s="112">
        <f>ROUND(E9*$E$10,2)</f>
        <v>34329.39</v>
      </c>
      <c r="F12" s="89" t="s">
        <v>33</v>
      </c>
      <c r="G12" s="76"/>
      <c r="M12" s="125"/>
      <c r="N12" s="133"/>
      <c r="O12" s="134"/>
      <c r="Q12" s="141"/>
      <c r="R12" s="133"/>
      <c r="S12" s="125"/>
    </row>
    <row r="13" spans="1:19" x14ac:dyDescent="0.25">
      <c r="A13" s="76"/>
      <c r="B13" s="119" t="s">
        <v>83</v>
      </c>
      <c r="C13" s="120"/>
      <c r="D13" s="121"/>
      <c r="E13" s="122">
        <v>3.5000000000000003E-2</v>
      </c>
      <c r="F13" s="90"/>
      <c r="G13" s="91"/>
      <c r="K13" s="115"/>
      <c r="L13" s="115"/>
      <c r="M13" s="125"/>
      <c r="N13" s="142"/>
      <c r="O13" s="127"/>
      <c r="P13" s="143"/>
      <c r="Q13" s="144"/>
      <c r="R13" s="133"/>
      <c r="S13" s="145"/>
    </row>
    <row r="14" spans="1:19" x14ac:dyDescent="0.25">
      <c r="A14" s="76"/>
      <c r="B14" s="116"/>
      <c r="C14" s="95"/>
      <c r="E14" s="117"/>
      <c r="F14" s="116"/>
      <c r="G14" s="91"/>
      <c r="K14" s="115"/>
      <c r="L14" s="115"/>
      <c r="M14" s="125"/>
      <c r="N14" s="133"/>
      <c r="O14" s="134"/>
      <c r="Q14" s="146"/>
      <c r="R14" s="133"/>
      <c r="S14" s="145"/>
    </row>
    <row r="15" spans="1:19" x14ac:dyDescent="0.25">
      <c r="K15" s="115"/>
      <c r="L15" s="115"/>
    </row>
    <row r="16" spans="1:19" ht="15.75" thickBot="1" x14ac:dyDescent="0.3">
      <c r="A16" s="93" t="s">
        <v>37</v>
      </c>
      <c r="B16" s="93" t="s">
        <v>38</v>
      </c>
      <c r="C16" s="93" t="s">
        <v>39</v>
      </c>
      <c r="D16" s="93" t="s">
        <v>40</v>
      </c>
      <c r="E16" s="93" t="s">
        <v>41</v>
      </c>
      <c r="F16" s="93" t="s">
        <v>42</v>
      </c>
      <c r="G16" s="93" t="s">
        <v>43</v>
      </c>
      <c r="K16" s="115"/>
      <c r="L16" s="115"/>
      <c r="M16" s="147"/>
      <c r="N16" s="147"/>
      <c r="O16" s="147"/>
      <c r="P16" s="147"/>
      <c r="Q16" s="147"/>
      <c r="R16" s="147"/>
      <c r="S16" s="147"/>
    </row>
    <row r="17" spans="1:19" x14ac:dyDescent="0.25">
      <c r="A17" s="94">
        <f>E6</f>
        <v>44200</v>
      </c>
      <c r="B17" s="95">
        <v>1</v>
      </c>
      <c r="C17" s="82">
        <f>E11</f>
        <v>302874.15999999997</v>
      </c>
      <c r="D17" s="96">
        <f>IPMT($E$13/12,B17,$E$7,-$E$11,$E$12,0)*28/31</f>
        <v>797.8942924731183</v>
      </c>
      <c r="E17" s="96">
        <f>PPMT($E$13/12,B17,$E$7,-$E$11,$E$12,0)</f>
        <v>769.73177733860086</v>
      </c>
      <c r="F17" s="96">
        <f>D17+E17</f>
        <v>1567.6260698117192</v>
      </c>
      <c r="G17" s="96">
        <f>C17-E17</f>
        <v>302104.42822266137</v>
      </c>
      <c r="K17" s="115"/>
      <c r="L17" s="115"/>
      <c r="M17" s="148"/>
      <c r="N17" s="134"/>
      <c r="O17" s="132"/>
      <c r="P17" s="149"/>
      <c r="Q17" s="149"/>
      <c r="R17" s="149"/>
      <c r="S17" s="149"/>
    </row>
    <row r="18" spans="1:19" x14ac:dyDescent="0.25">
      <c r="A18" s="94">
        <f>EDATE(A17,1)-3</f>
        <v>44228</v>
      </c>
      <c r="B18" s="95">
        <v>2</v>
      </c>
      <c r="C18" s="82">
        <f>G17</f>
        <v>302104.42822266137</v>
      </c>
      <c r="D18" s="96">
        <f>IPMT($E$13/12,B18-1,$E$7-1,-$C$18,$E$12,0)</f>
        <v>881.13791564942903</v>
      </c>
      <c r="E18" s="96">
        <f>PPMT($E$13/12,B18-1,$E$7-1,-$C$18,$E$12,0)</f>
        <v>771.97682835583817</v>
      </c>
      <c r="F18" s="96">
        <f t="shared" ref="F18:F81" si="1">D18+E18</f>
        <v>1653.1147440052673</v>
      </c>
      <c r="G18" s="96">
        <f t="shared" ref="G18:G75" si="2">C18-E18</f>
        <v>301332.45139430551</v>
      </c>
      <c r="K18" s="115"/>
      <c r="L18" s="115"/>
      <c r="M18" s="148"/>
      <c r="N18" s="134"/>
      <c r="O18" s="132"/>
      <c r="P18" s="149"/>
      <c r="Q18" s="149"/>
      <c r="R18" s="149"/>
      <c r="S18" s="149"/>
    </row>
    <row r="19" spans="1:19" x14ac:dyDescent="0.25">
      <c r="A19" s="94">
        <f>EDATE(A18,1)</f>
        <v>44256</v>
      </c>
      <c r="B19" s="95">
        <v>3</v>
      </c>
      <c r="C19" s="82">
        <f>G18</f>
        <v>301332.45139430551</v>
      </c>
      <c r="D19" s="96">
        <f t="shared" ref="D19:D82" si="3">IPMT($E$13/12,B19-1,$E$7-1,-$C$18,$E$12,0)</f>
        <v>878.88631656672442</v>
      </c>
      <c r="E19" s="96">
        <f t="shared" ref="E19:E82" si="4">PPMT($E$13/12,B19-1,$E$7-1,-$C$18,$E$12,0)</f>
        <v>774.22842743854267</v>
      </c>
      <c r="F19" s="96">
        <f t="shared" si="1"/>
        <v>1653.1147440052671</v>
      </c>
      <c r="G19" s="96">
        <f t="shared" si="2"/>
        <v>300558.22296686698</v>
      </c>
      <c r="K19" s="115"/>
      <c r="L19" s="115"/>
      <c r="M19" s="148"/>
      <c r="N19" s="134"/>
      <c r="O19" s="132"/>
      <c r="P19" s="149"/>
      <c r="Q19" s="149"/>
      <c r="R19" s="149"/>
      <c r="S19" s="149"/>
    </row>
    <row r="20" spans="1:19" x14ac:dyDescent="0.25">
      <c r="A20" s="94">
        <f t="shared" ref="A20:A83" si="5">EDATE(A19,1)</f>
        <v>44287</v>
      </c>
      <c r="B20" s="95">
        <v>4</v>
      </c>
      <c r="C20" s="82">
        <f t="shared" ref="C20:C75" si="6">G19</f>
        <v>300558.22296686698</v>
      </c>
      <c r="D20" s="96">
        <f t="shared" si="3"/>
        <v>876.62815032002868</v>
      </c>
      <c r="E20" s="96">
        <f t="shared" si="4"/>
        <v>776.4865936852384</v>
      </c>
      <c r="F20" s="96">
        <f t="shared" si="1"/>
        <v>1653.1147440052671</v>
      </c>
      <c r="G20" s="96">
        <f t="shared" si="2"/>
        <v>299781.73637318175</v>
      </c>
      <c r="K20" s="115"/>
      <c r="L20" s="115"/>
      <c r="M20" s="148"/>
      <c r="N20" s="134"/>
      <c r="O20" s="132"/>
      <c r="P20" s="149"/>
      <c r="Q20" s="149"/>
      <c r="R20" s="149"/>
      <c r="S20" s="149"/>
    </row>
    <row r="21" spans="1:19" x14ac:dyDescent="0.25">
      <c r="A21" s="94">
        <f t="shared" si="5"/>
        <v>44317</v>
      </c>
      <c r="B21" s="95">
        <v>5</v>
      </c>
      <c r="C21" s="82">
        <f t="shared" si="6"/>
        <v>299781.73637318175</v>
      </c>
      <c r="D21" s="96">
        <f t="shared" si="3"/>
        <v>874.36339775511328</v>
      </c>
      <c r="E21" s="96">
        <f t="shared" si="4"/>
        <v>778.75134625015369</v>
      </c>
      <c r="F21" s="96">
        <f t="shared" si="1"/>
        <v>1653.1147440052669</v>
      </c>
      <c r="G21" s="96">
        <f t="shared" si="2"/>
        <v>299002.98502693156</v>
      </c>
      <c r="K21" s="115"/>
      <c r="L21" s="115"/>
      <c r="M21" s="148"/>
      <c r="N21" s="134"/>
      <c r="O21" s="132"/>
      <c r="P21" s="149"/>
      <c r="Q21" s="149"/>
      <c r="R21" s="149"/>
      <c r="S21" s="149"/>
    </row>
    <row r="22" spans="1:19" x14ac:dyDescent="0.25">
      <c r="A22" s="94">
        <f t="shared" si="5"/>
        <v>44348</v>
      </c>
      <c r="B22" s="95">
        <v>6</v>
      </c>
      <c r="C22" s="82">
        <f t="shared" si="6"/>
        <v>299002.98502693156</v>
      </c>
      <c r="D22" s="96">
        <f t="shared" si="3"/>
        <v>872.09203966188375</v>
      </c>
      <c r="E22" s="96">
        <f t="shared" si="4"/>
        <v>781.02270434338334</v>
      </c>
      <c r="F22" s="96">
        <f t="shared" si="1"/>
        <v>1653.1147440052671</v>
      </c>
      <c r="G22" s="96">
        <f t="shared" si="2"/>
        <v>298221.9623225882</v>
      </c>
      <c r="K22" s="115"/>
      <c r="L22" s="115"/>
      <c r="M22" s="148"/>
      <c r="N22" s="134"/>
      <c r="O22" s="132"/>
      <c r="P22" s="149"/>
      <c r="Q22" s="149"/>
      <c r="R22" s="149"/>
      <c r="S22" s="149"/>
    </row>
    <row r="23" spans="1:19" x14ac:dyDescent="0.25">
      <c r="A23" s="94">
        <f t="shared" si="5"/>
        <v>44378</v>
      </c>
      <c r="B23" s="95">
        <v>7</v>
      </c>
      <c r="C23" s="82">
        <f t="shared" si="6"/>
        <v>298221.9623225882</v>
      </c>
      <c r="D23" s="96">
        <f t="shared" si="3"/>
        <v>869.8140567742156</v>
      </c>
      <c r="E23" s="96">
        <f t="shared" si="4"/>
        <v>783.3006872310516</v>
      </c>
      <c r="F23" s="96">
        <f t="shared" si="1"/>
        <v>1653.1147440052673</v>
      </c>
      <c r="G23" s="96">
        <f t="shared" si="2"/>
        <v>297438.66163535713</v>
      </c>
      <c r="K23" s="115"/>
      <c r="L23" s="115"/>
      <c r="M23" s="148"/>
      <c r="N23" s="134"/>
      <c r="O23" s="132"/>
      <c r="P23" s="149"/>
      <c r="Q23" s="149"/>
      <c r="R23" s="149"/>
      <c r="S23" s="149"/>
    </row>
    <row r="24" spans="1:19" x14ac:dyDescent="0.25">
      <c r="A24" s="94">
        <f>EDATE(A23,1)</f>
        <v>44409</v>
      </c>
      <c r="B24" s="95">
        <v>8</v>
      </c>
      <c r="C24" s="82">
        <f t="shared" si="6"/>
        <v>297438.66163535713</v>
      </c>
      <c r="D24" s="96">
        <f t="shared" si="3"/>
        <v>867.5294297697917</v>
      </c>
      <c r="E24" s="96">
        <f t="shared" si="4"/>
        <v>785.58531423547549</v>
      </c>
      <c r="F24" s="96">
        <f t="shared" si="1"/>
        <v>1653.1147440052673</v>
      </c>
      <c r="G24" s="96">
        <f t="shared" si="2"/>
        <v>296653.07632112165</v>
      </c>
      <c r="K24" s="115"/>
      <c r="L24" s="115"/>
      <c r="M24" s="148"/>
      <c r="N24" s="134"/>
      <c r="O24" s="132"/>
      <c r="P24" s="149"/>
      <c r="Q24" s="149"/>
      <c r="R24" s="149"/>
      <c r="S24" s="149"/>
    </row>
    <row r="25" spans="1:19" x14ac:dyDescent="0.25">
      <c r="A25" s="94">
        <f t="shared" si="5"/>
        <v>44440</v>
      </c>
      <c r="B25" s="95">
        <v>9</v>
      </c>
      <c r="C25" s="82">
        <f t="shared" si="6"/>
        <v>296653.07632112165</v>
      </c>
      <c r="D25" s="96">
        <f t="shared" si="3"/>
        <v>865.23813926993819</v>
      </c>
      <c r="E25" s="96">
        <f t="shared" si="4"/>
        <v>787.87660473532901</v>
      </c>
      <c r="F25" s="96">
        <f t="shared" si="1"/>
        <v>1653.1147440052673</v>
      </c>
      <c r="G25" s="96">
        <f t="shared" si="2"/>
        <v>295865.19971638633</v>
      </c>
      <c r="K25" s="115"/>
      <c r="L25" s="115"/>
      <c r="M25" s="148"/>
      <c r="N25" s="134"/>
      <c r="O25" s="132"/>
      <c r="P25" s="149"/>
      <c r="Q25" s="149"/>
      <c r="R25" s="149"/>
      <c r="S25" s="149"/>
    </row>
    <row r="26" spans="1:19" x14ac:dyDescent="0.25">
      <c r="A26" s="94">
        <f t="shared" si="5"/>
        <v>44470</v>
      </c>
      <c r="B26" s="95">
        <v>10</v>
      </c>
      <c r="C26" s="82">
        <f t="shared" si="6"/>
        <v>295865.19971638633</v>
      </c>
      <c r="D26" s="96">
        <f t="shared" si="3"/>
        <v>862.94016583946029</v>
      </c>
      <c r="E26" s="96">
        <f t="shared" si="4"/>
        <v>790.17457816580702</v>
      </c>
      <c r="F26" s="96">
        <f t="shared" si="1"/>
        <v>1653.1147440052673</v>
      </c>
      <c r="G26" s="96">
        <f t="shared" si="2"/>
        <v>295075.02513822052</v>
      </c>
      <c r="K26" s="115"/>
      <c r="L26" s="115"/>
      <c r="M26" s="148"/>
      <c r="N26" s="134"/>
      <c r="O26" s="132"/>
      <c r="P26" s="149"/>
      <c r="Q26" s="149"/>
      <c r="R26" s="149"/>
      <c r="S26" s="149"/>
    </row>
    <row r="27" spans="1:19" x14ac:dyDescent="0.25">
      <c r="A27" s="94">
        <f t="shared" si="5"/>
        <v>44501</v>
      </c>
      <c r="B27" s="95">
        <v>11</v>
      </c>
      <c r="C27" s="82">
        <f t="shared" si="6"/>
        <v>295075.02513822052</v>
      </c>
      <c r="D27" s="96">
        <f t="shared" si="3"/>
        <v>860.63548998647673</v>
      </c>
      <c r="E27" s="96">
        <f t="shared" si="4"/>
        <v>792.47925401879058</v>
      </c>
      <c r="F27" s="96">
        <f t="shared" si="1"/>
        <v>1653.1147440052673</v>
      </c>
      <c r="G27" s="96">
        <f t="shared" si="2"/>
        <v>294282.54588420171</v>
      </c>
      <c r="K27" s="115"/>
      <c r="L27" s="115"/>
      <c r="M27" s="148"/>
      <c r="N27" s="134"/>
      <c r="O27" s="132"/>
      <c r="P27" s="149"/>
      <c r="Q27" s="149"/>
      <c r="R27" s="149"/>
      <c r="S27" s="149"/>
    </row>
    <row r="28" spans="1:19" x14ac:dyDescent="0.25">
      <c r="A28" s="94">
        <f t="shared" si="5"/>
        <v>44531</v>
      </c>
      <c r="B28" s="95">
        <v>12</v>
      </c>
      <c r="C28" s="82">
        <f t="shared" si="6"/>
        <v>294282.54588420171</v>
      </c>
      <c r="D28" s="96">
        <f t="shared" si="3"/>
        <v>858.32409216225517</v>
      </c>
      <c r="E28" s="96">
        <f t="shared" si="4"/>
        <v>794.79065184301214</v>
      </c>
      <c r="F28" s="96">
        <f t="shared" si="1"/>
        <v>1653.1147440052673</v>
      </c>
      <c r="G28" s="96">
        <f t="shared" si="2"/>
        <v>293487.7552323587</v>
      </c>
      <c r="M28" s="148"/>
      <c r="N28" s="134"/>
      <c r="O28" s="132"/>
      <c r="P28" s="149"/>
      <c r="Q28" s="149"/>
      <c r="R28" s="149"/>
      <c r="S28" s="149"/>
    </row>
    <row r="29" spans="1:19" x14ac:dyDescent="0.25">
      <c r="A29" s="94">
        <f t="shared" si="5"/>
        <v>44562</v>
      </c>
      <c r="B29" s="95">
        <v>13</v>
      </c>
      <c r="C29" s="82">
        <f t="shared" si="6"/>
        <v>293487.7552323587</v>
      </c>
      <c r="D29" s="96">
        <f t="shared" si="3"/>
        <v>856.00595276104627</v>
      </c>
      <c r="E29" s="96">
        <f t="shared" si="4"/>
        <v>797.1087912442207</v>
      </c>
      <c r="F29" s="96">
        <f t="shared" si="1"/>
        <v>1653.1147440052669</v>
      </c>
      <c r="G29" s="96">
        <f t="shared" si="2"/>
        <v>292690.64644111448</v>
      </c>
      <c r="M29" s="148"/>
      <c r="N29" s="134"/>
      <c r="O29" s="132"/>
      <c r="P29" s="149"/>
      <c r="Q29" s="149"/>
      <c r="R29" s="149"/>
      <c r="S29" s="149"/>
    </row>
    <row r="30" spans="1:19" x14ac:dyDescent="0.25">
      <c r="A30" s="94">
        <f t="shared" si="5"/>
        <v>44593</v>
      </c>
      <c r="B30" s="95">
        <v>14</v>
      </c>
      <c r="C30" s="82">
        <f t="shared" si="6"/>
        <v>292690.64644111448</v>
      </c>
      <c r="D30" s="96">
        <f t="shared" si="3"/>
        <v>853.68105211991747</v>
      </c>
      <c r="E30" s="96">
        <f t="shared" si="4"/>
        <v>799.43369188534984</v>
      </c>
      <c r="F30" s="96">
        <f t="shared" si="1"/>
        <v>1653.1147440052673</v>
      </c>
      <c r="G30" s="96">
        <f t="shared" si="2"/>
        <v>291891.21274922916</v>
      </c>
      <c r="M30" s="148"/>
      <c r="N30" s="134"/>
      <c r="O30" s="132"/>
      <c r="P30" s="149"/>
      <c r="Q30" s="149"/>
      <c r="R30" s="149"/>
      <c r="S30" s="149"/>
    </row>
    <row r="31" spans="1:19" x14ac:dyDescent="0.25">
      <c r="A31" s="94">
        <f t="shared" si="5"/>
        <v>44621</v>
      </c>
      <c r="B31" s="95">
        <v>15</v>
      </c>
      <c r="C31" s="82">
        <f t="shared" si="6"/>
        <v>291891.21274922916</v>
      </c>
      <c r="D31" s="96">
        <f t="shared" si="3"/>
        <v>851.34937051858515</v>
      </c>
      <c r="E31" s="96">
        <f t="shared" si="4"/>
        <v>801.76537348668205</v>
      </c>
      <c r="F31" s="96">
        <f t="shared" si="1"/>
        <v>1653.1147440052673</v>
      </c>
      <c r="G31" s="96">
        <f t="shared" si="2"/>
        <v>291089.44737574249</v>
      </c>
      <c r="M31" s="148"/>
      <c r="N31" s="134"/>
      <c r="O31" s="132"/>
      <c r="P31" s="149"/>
      <c r="Q31" s="149"/>
      <c r="R31" s="149"/>
      <c r="S31" s="149"/>
    </row>
    <row r="32" spans="1:19" x14ac:dyDescent="0.25">
      <c r="A32" s="94">
        <f t="shared" si="5"/>
        <v>44652</v>
      </c>
      <c r="B32" s="95">
        <v>16</v>
      </c>
      <c r="C32" s="82">
        <f t="shared" si="6"/>
        <v>291089.44737574249</v>
      </c>
      <c r="D32" s="96">
        <f t="shared" si="3"/>
        <v>849.01088817924892</v>
      </c>
      <c r="E32" s="96">
        <f t="shared" si="4"/>
        <v>804.10385582601816</v>
      </c>
      <c r="F32" s="96">
        <f t="shared" si="1"/>
        <v>1653.1147440052671</v>
      </c>
      <c r="G32" s="96">
        <f t="shared" si="2"/>
        <v>290285.34351991647</v>
      </c>
      <c r="M32" s="148"/>
      <c r="N32" s="134"/>
      <c r="O32" s="132"/>
      <c r="P32" s="149"/>
      <c r="Q32" s="149"/>
      <c r="R32" s="149"/>
      <c r="S32" s="149"/>
    </row>
    <row r="33" spans="1:19" x14ac:dyDescent="0.25">
      <c r="A33" s="94">
        <f t="shared" si="5"/>
        <v>44682</v>
      </c>
      <c r="B33" s="95">
        <v>17</v>
      </c>
      <c r="C33" s="82">
        <f t="shared" si="6"/>
        <v>290285.34351991647</v>
      </c>
      <c r="D33" s="96">
        <f t="shared" si="3"/>
        <v>846.66558526642302</v>
      </c>
      <c r="E33" s="96">
        <f t="shared" si="4"/>
        <v>806.44915873884406</v>
      </c>
      <c r="F33" s="96">
        <f t="shared" si="1"/>
        <v>1653.1147440052671</v>
      </c>
      <c r="G33" s="96">
        <f t="shared" si="2"/>
        <v>289478.89436117763</v>
      </c>
      <c r="M33" s="148"/>
      <c r="N33" s="134"/>
      <c r="O33" s="132"/>
      <c r="P33" s="149"/>
      <c r="Q33" s="149"/>
      <c r="R33" s="149"/>
      <c r="S33" s="149"/>
    </row>
    <row r="34" spans="1:19" x14ac:dyDescent="0.25">
      <c r="A34" s="94">
        <f t="shared" si="5"/>
        <v>44713</v>
      </c>
      <c r="B34" s="95">
        <v>18</v>
      </c>
      <c r="C34" s="82">
        <f t="shared" si="6"/>
        <v>289478.89436117763</v>
      </c>
      <c r="D34" s="96">
        <f t="shared" si="3"/>
        <v>844.31344188676815</v>
      </c>
      <c r="E34" s="96">
        <f t="shared" si="4"/>
        <v>808.80130211849905</v>
      </c>
      <c r="F34" s="96">
        <f t="shared" si="1"/>
        <v>1653.1147440052673</v>
      </c>
      <c r="G34" s="96">
        <f t="shared" si="2"/>
        <v>288670.09305905912</v>
      </c>
      <c r="M34" s="148"/>
      <c r="N34" s="134"/>
      <c r="O34" s="132"/>
      <c r="P34" s="149"/>
      <c r="Q34" s="149"/>
      <c r="R34" s="149"/>
      <c r="S34" s="149"/>
    </row>
    <row r="35" spans="1:19" x14ac:dyDescent="0.25">
      <c r="A35" s="94">
        <f t="shared" si="5"/>
        <v>44743</v>
      </c>
      <c r="B35" s="95">
        <v>19</v>
      </c>
      <c r="C35" s="82">
        <f t="shared" si="6"/>
        <v>288670.09305905912</v>
      </c>
      <c r="D35" s="96">
        <f t="shared" si="3"/>
        <v>841.95443808892242</v>
      </c>
      <c r="E35" s="96">
        <f t="shared" si="4"/>
        <v>811.16030591634467</v>
      </c>
      <c r="F35" s="96">
        <f t="shared" si="1"/>
        <v>1653.1147440052671</v>
      </c>
      <c r="G35" s="96">
        <f t="shared" si="2"/>
        <v>287858.93275314278</v>
      </c>
      <c r="M35" s="148"/>
      <c r="N35" s="134"/>
      <c r="O35" s="132"/>
      <c r="P35" s="149"/>
      <c r="Q35" s="149"/>
      <c r="R35" s="149"/>
      <c r="S35" s="149"/>
    </row>
    <row r="36" spans="1:19" x14ac:dyDescent="0.25">
      <c r="A36" s="94">
        <f t="shared" si="5"/>
        <v>44774</v>
      </c>
      <c r="B36" s="95">
        <v>20</v>
      </c>
      <c r="C36" s="82">
        <f t="shared" si="6"/>
        <v>287858.93275314278</v>
      </c>
      <c r="D36" s="96">
        <f t="shared" si="3"/>
        <v>839.58855386333312</v>
      </c>
      <c r="E36" s="96">
        <f t="shared" si="4"/>
        <v>813.52619014193397</v>
      </c>
      <c r="F36" s="96">
        <f t="shared" si="1"/>
        <v>1653.1147440052671</v>
      </c>
      <c r="G36" s="96">
        <f t="shared" si="2"/>
        <v>287045.40656300087</v>
      </c>
      <c r="M36" s="148"/>
      <c r="N36" s="134"/>
      <c r="O36" s="132"/>
      <c r="P36" s="149"/>
      <c r="Q36" s="149"/>
      <c r="R36" s="149"/>
      <c r="S36" s="149"/>
    </row>
    <row r="37" spans="1:19" x14ac:dyDescent="0.25">
      <c r="A37" s="94">
        <f t="shared" si="5"/>
        <v>44805</v>
      </c>
      <c r="B37" s="95">
        <v>21</v>
      </c>
      <c r="C37" s="82">
        <f t="shared" si="6"/>
        <v>287045.40656300087</v>
      </c>
      <c r="D37" s="96">
        <f t="shared" si="3"/>
        <v>837.21576914208572</v>
      </c>
      <c r="E37" s="96">
        <f t="shared" si="4"/>
        <v>815.89897486318125</v>
      </c>
      <c r="F37" s="96">
        <f t="shared" si="1"/>
        <v>1653.1147440052669</v>
      </c>
      <c r="G37" s="96">
        <f t="shared" si="2"/>
        <v>286229.5075881377</v>
      </c>
      <c r="M37" s="148"/>
      <c r="N37" s="134"/>
      <c r="O37" s="132"/>
      <c r="P37" s="149"/>
      <c r="Q37" s="149"/>
      <c r="R37" s="149"/>
      <c r="S37" s="149"/>
    </row>
    <row r="38" spans="1:19" x14ac:dyDescent="0.25">
      <c r="A38" s="94">
        <f t="shared" si="5"/>
        <v>44835</v>
      </c>
      <c r="B38" s="95">
        <v>22</v>
      </c>
      <c r="C38" s="82">
        <f t="shared" si="6"/>
        <v>286229.5075881377</v>
      </c>
      <c r="D38" s="96">
        <f t="shared" si="3"/>
        <v>834.83606379873481</v>
      </c>
      <c r="E38" s="96">
        <f t="shared" si="4"/>
        <v>818.27868020653239</v>
      </c>
      <c r="F38" s="96">
        <f t="shared" si="1"/>
        <v>1653.1147440052673</v>
      </c>
      <c r="G38" s="96">
        <f t="shared" si="2"/>
        <v>285411.22890793119</v>
      </c>
      <c r="M38" s="148"/>
      <c r="N38" s="134"/>
      <c r="O38" s="132"/>
      <c r="P38" s="149"/>
      <c r="Q38" s="149"/>
      <c r="R38" s="149"/>
      <c r="S38" s="149"/>
    </row>
    <row r="39" spans="1:19" x14ac:dyDescent="0.25">
      <c r="A39" s="94">
        <f t="shared" si="5"/>
        <v>44866</v>
      </c>
      <c r="B39" s="95">
        <v>23</v>
      </c>
      <c r="C39" s="82">
        <f t="shared" si="6"/>
        <v>285411.22890793119</v>
      </c>
      <c r="D39" s="96">
        <f t="shared" si="3"/>
        <v>832.44941764813245</v>
      </c>
      <c r="E39" s="96">
        <f t="shared" si="4"/>
        <v>820.66532635713463</v>
      </c>
      <c r="F39" s="96">
        <f t="shared" si="1"/>
        <v>1653.1147440052671</v>
      </c>
      <c r="G39" s="96">
        <f t="shared" si="2"/>
        <v>284590.56358157407</v>
      </c>
      <c r="M39" s="148"/>
      <c r="N39" s="134"/>
      <c r="O39" s="132"/>
      <c r="P39" s="149"/>
      <c r="Q39" s="149"/>
      <c r="R39" s="149"/>
      <c r="S39" s="149"/>
    </row>
    <row r="40" spans="1:19" x14ac:dyDescent="0.25">
      <c r="A40" s="94">
        <f t="shared" si="5"/>
        <v>44896</v>
      </c>
      <c r="B40" s="95">
        <v>24</v>
      </c>
      <c r="C40" s="82">
        <f t="shared" si="6"/>
        <v>284590.56358157407</v>
      </c>
      <c r="D40" s="96">
        <f t="shared" si="3"/>
        <v>830.05581044625751</v>
      </c>
      <c r="E40" s="96">
        <f t="shared" si="4"/>
        <v>823.0589335590098</v>
      </c>
      <c r="F40" s="96">
        <f t="shared" si="1"/>
        <v>1653.1147440052673</v>
      </c>
      <c r="G40" s="96">
        <f t="shared" si="2"/>
        <v>283767.50464801508</v>
      </c>
      <c r="M40" s="148"/>
      <c r="N40" s="134"/>
      <c r="O40" s="132"/>
      <c r="P40" s="149"/>
      <c r="Q40" s="149"/>
      <c r="R40" s="149"/>
      <c r="S40" s="149"/>
    </row>
    <row r="41" spans="1:19" x14ac:dyDescent="0.25">
      <c r="A41" s="94">
        <f t="shared" si="5"/>
        <v>44927</v>
      </c>
      <c r="B41" s="95">
        <v>25</v>
      </c>
      <c r="C41" s="82">
        <f t="shared" si="6"/>
        <v>283767.50464801508</v>
      </c>
      <c r="D41" s="96">
        <f t="shared" si="3"/>
        <v>827.65522189004366</v>
      </c>
      <c r="E41" s="96">
        <f t="shared" si="4"/>
        <v>825.45952211522354</v>
      </c>
      <c r="F41" s="96">
        <f t="shared" si="1"/>
        <v>1653.1147440052673</v>
      </c>
      <c r="G41" s="96">
        <f t="shared" si="2"/>
        <v>282942.04512589984</v>
      </c>
      <c r="M41" s="148"/>
      <c r="N41" s="134"/>
      <c r="O41" s="132"/>
      <c r="P41" s="149"/>
      <c r="Q41" s="149"/>
      <c r="R41" s="149"/>
      <c r="S41" s="149"/>
    </row>
    <row r="42" spans="1:19" x14ac:dyDescent="0.25">
      <c r="A42" s="94">
        <f t="shared" si="5"/>
        <v>44958</v>
      </c>
      <c r="B42" s="95">
        <v>26</v>
      </c>
      <c r="C42" s="82">
        <f t="shared" si="6"/>
        <v>282942.04512589984</v>
      </c>
      <c r="D42" s="96">
        <f t="shared" si="3"/>
        <v>825.24763161720773</v>
      </c>
      <c r="E42" s="96">
        <f t="shared" si="4"/>
        <v>827.86711238805958</v>
      </c>
      <c r="F42" s="96">
        <f t="shared" si="1"/>
        <v>1653.1147440052673</v>
      </c>
      <c r="G42" s="96">
        <f t="shared" si="2"/>
        <v>282114.17801351176</v>
      </c>
      <c r="M42" s="148"/>
      <c r="N42" s="134"/>
      <c r="O42" s="132"/>
      <c r="P42" s="149"/>
      <c r="Q42" s="149"/>
      <c r="R42" s="149"/>
      <c r="S42" s="149"/>
    </row>
    <row r="43" spans="1:19" x14ac:dyDescent="0.25">
      <c r="A43" s="94">
        <f t="shared" si="5"/>
        <v>44986</v>
      </c>
      <c r="B43" s="95">
        <v>27</v>
      </c>
      <c r="C43" s="82">
        <f t="shared" si="6"/>
        <v>282114.17801351176</v>
      </c>
      <c r="D43" s="96">
        <f t="shared" si="3"/>
        <v>822.83301920607585</v>
      </c>
      <c r="E43" s="96">
        <f t="shared" si="4"/>
        <v>830.28172479919135</v>
      </c>
      <c r="F43" s="96">
        <f t="shared" si="1"/>
        <v>1653.1147440052673</v>
      </c>
      <c r="G43" s="96">
        <f t="shared" si="2"/>
        <v>281283.89628871257</v>
      </c>
      <c r="M43" s="148"/>
      <c r="N43" s="134"/>
      <c r="O43" s="132"/>
      <c r="P43" s="149"/>
      <c r="Q43" s="149"/>
      <c r="R43" s="149"/>
      <c r="S43" s="149"/>
    </row>
    <row r="44" spans="1:19" x14ac:dyDescent="0.25">
      <c r="A44" s="94">
        <f t="shared" si="5"/>
        <v>45017</v>
      </c>
      <c r="B44" s="95">
        <v>28</v>
      </c>
      <c r="C44" s="82">
        <f t="shared" si="6"/>
        <v>281283.89628871257</v>
      </c>
      <c r="D44" s="96">
        <f t="shared" si="3"/>
        <v>820.41136417541156</v>
      </c>
      <c r="E44" s="96">
        <f t="shared" si="4"/>
        <v>832.70337982985552</v>
      </c>
      <c r="F44" s="96">
        <f t="shared" si="1"/>
        <v>1653.1147440052671</v>
      </c>
      <c r="G44" s="96">
        <f t="shared" si="2"/>
        <v>280451.19290888269</v>
      </c>
      <c r="M44" s="148"/>
      <c r="N44" s="134"/>
      <c r="O44" s="132"/>
      <c r="P44" s="149"/>
      <c r="Q44" s="149"/>
      <c r="R44" s="149"/>
      <c r="S44" s="149"/>
    </row>
    <row r="45" spans="1:19" x14ac:dyDescent="0.25">
      <c r="A45" s="94">
        <f t="shared" si="5"/>
        <v>45047</v>
      </c>
      <c r="B45" s="95">
        <v>29</v>
      </c>
      <c r="C45" s="82">
        <f t="shared" si="6"/>
        <v>280451.19290888269</v>
      </c>
      <c r="D45" s="96">
        <f t="shared" si="3"/>
        <v>817.982645984241</v>
      </c>
      <c r="E45" s="96">
        <f t="shared" si="4"/>
        <v>835.13209802102608</v>
      </c>
      <c r="F45" s="96">
        <f t="shared" si="1"/>
        <v>1653.1147440052671</v>
      </c>
      <c r="G45" s="96">
        <f t="shared" si="2"/>
        <v>279616.06081086164</v>
      </c>
      <c r="M45" s="148"/>
      <c r="N45" s="134"/>
      <c r="O45" s="132"/>
      <c r="P45" s="149"/>
      <c r="Q45" s="149"/>
      <c r="R45" s="149"/>
      <c r="S45" s="149"/>
    </row>
    <row r="46" spans="1:19" x14ac:dyDescent="0.25">
      <c r="A46" s="94">
        <f t="shared" si="5"/>
        <v>45078</v>
      </c>
      <c r="B46" s="95">
        <v>30</v>
      </c>
      <c r="C46" s="82">
        <f t="shared" si="6"/>
        <v>279616.06081086164</v>
      </c>
      <c r="D46" s="96">
        <f t="shared" si="3"/>
        <v>815.54684403167983</v>
      </c>
      <c r="E46" s="96">
        <f t="shared" si="4"/>
        <v>837.56789997358749</v>
      </c>
      <c r="F46" s="96">
        <f t="shared" si="1"/>
        <v>1653.1147440052673</v>
      </c>
      <c r="G46" s="96">
        <f t="shared" si="2"/>
        <v>278778.49291088805</v>
      </c>
      <c r="M46" s="148"/>
      <c r="N46" s="134"/>
      <c r="O46" s="132"/>
      <c r="P46" s="149"/>
      <c r="Q46" s="149"/>
      <c r="R46" s="149"/>
      <c r="S46" s="149"/>
    </row>
    <row r="47" spans="1:19" x14ac:dyDescent="0.25">
      <c r="A47" s="94">
        <f t="shared" si="5"/>
        <v>45108</v>
      </c>
      <c r="B47" s="95">
        <v>31</v>
      </c>
      <c r="C47" s="82">
        <f t="shared" si="6"/>
        <v>278778.49291088805</v>
      </c>
      <c r="D47" s="96">
        <f t="shared" si="3"/>
        <v>813.10393765675678</v>
      </c>
      <c r="E47" s="96">
        <f t="shared" si="4"/>
        <v>840.0108063485103</v>
      </c>
      <c r="F47" s="96">
        <f t="shared" si="1"/>
        <v>1653.1147440052671</v>
      </c>
      <c r="G47" s="96">
        <f t="shared" si="2"/>
        <v>277938.48210453952</v>
      </c>
      <c r="M47" s="148"/>
      <c r="N47" s="134"/>
      <c r="O47" s="132"/>
      <c r="P47" s="149"/>
      <c r="Q47" s="149"/>
      <c r="R47" s="149"/>
      <c r="S47" s="149"/>
    </row>
    <row r="48" spans="1:19" x14ac:dyDescent="0.25">
      <c r="A48" s="94">
        <f t="shared" si="5"/>
        <v>45139</v>
      </c>
      <c r="B48" s="95">
        <v>32</v>
      </c>
      <c r="C48" s="82">
        <f t="shared" si="6"/>
        <v>277938.48210453952</v>
      </c>
      <c r="D48" s="96">
        <f t="shared" si="3"/>
        <v>810.65390613824036</v>
      </c>
      <c r="E48" s="96">
        <f t="shared" si="4"/>
        <v>842.46083786702684</v>
      </c>
      <c r="F48" s="96">
        <f t="shared" si="1"/>
        <v>1653.1147440052673</v>
      </c>
      <c r="G48" s="96">
        <f t="shared" si="2"/>
        <v>277096.02126667247</v>
      </c>
      <c r="M48" s="148"/>
      <c r="N48" s="134"/>
      <c r="O48" s="132"/>
      <c r="P48" s="149"/>
      <c r="Q48" s="149"/>
      <c r="R48" s="149"/>
      <c r="S48" s="149"/>
    </row>
    <row r="49" spans="1:19" x14ac:dyDescent="0.25">
      <c r="A49" s="94">
        <f t="shared" si="5"/>
        <v>45170</v>
      </c>
      <c r="B49" s="95">
        <v>33</v>
      </c>
      <c r="C49" s="82">
        <f t="shared" si="6"/>
        <v>277096.02126667247</v>
      </c>
      <c r="D49" s="96">
        <f t="shared" si="3"/>
        <v>808.1967286944614</v>
      </c>
      <c r="E49" s="96">
        <f t="shared" si="4"/>
        <v>844.91801531080557</v>
      </c>
      <c r="F49" s="96">
        <f t="shared" si="1"/>
        <v>1653.1147440052669</v>
      </c>
      <c r="G49" s="96">
        <f t="shared" si="2"/>
        <v>276251.10325136164</v>
      </c>
      <c r="M49" s="148"/>
      <c r="N49" s="134"/>
      <c r="O49" s="132"/>
      <c r="P49" s="149"/>
      <c r="Q49" s="149"/>
      <c r="R49" s="149"/>
      <c r="S49" s="149"/>
    </row>
    <row r="50" spans="1:19" x14ac:dyDescent="0.25">
      <c r="A50" s="94">
        <f t="shared" si="5"/>
        <v>45200</v>
      </c>
      <c r="B50" s="95">
        <v>34</v>
      </c>
      <c r="C50" s="82">
        <f t="shared" si="6"/>
        <v>276251.10325136164</v>
      </c>
      <c r="D50" s="96">
        <f t="shared" si="3"/>
        <v>805.7323844831385</v>
      </c>
      <c r="E50" s="96">
        <f t="shared" si="4"/>
        <v>847.38235952212881</v>
      </c>
      <c r="F50" s="96">
        <f t="shared" si="1"/>
        <v>1653.1147440052673</v>
      </c>
      <c r="G50" s="96">
        <f t="shared" si="2"/>
        <v>275403.72089183953</v>
      </c>
      <c r="M50" s="148"/>
      <c r="N50" s="134"/>
      <c r="O50" s="132"/>
      <c r="P50" s="149"/>
      <c r="Q50" s="149"/>
      <c r="R50" s="149"/>
      <c r="S50" s="149"/>
    </row>
    <row r="51" spans="1:19" x14ac:dyDescent="0.25">
      <c r="A51" s="94">
        <f t="shared" si="5"/>
        <v>45231</v>
      </c>
      <c r="B51" s="95">
        <v>35</v>
      </c>
      <c r="C51" s="82">
        <f t="shared" si="6"/>
        <v>275403.72089183953</v>
      </c>
      <c r="D51" s="96">
        <f t="shared" si="3"/>
        <v>803.26085260119862</v>
      </c>
      <c r="E51" s="96">
        <f t="shared" si="4"/>
        <v>849.85389140406835</v>
      </c>
      <c r="F51" s="96">
        <f t="shared" si="1"/>
        <v>1653.1147440052669</v>
      </c>
      <c r="G51" s="96">
        <f t="shared" si="2"/>
        <v>274553.86700043548</v>
      </c>
      <c r="M51" s="148"/>
      <c r="N51" s="134"/>
      <c r="O51" s="132"/>
      <c r="P51" s="149"/>
      <c r="Q51" s="149"/>
      <c r="R51" s="149"/>
      <c r="S51" s="149"/>
    </row>
    <row r="52" spans="1:19" x14ac:dyDescent="0.25">
      <c r="A52" s="94">
        <f t="shared" si="5"/>
        <v>45261</v>
      </c>
      <c r="B52" s="95">
        <v>36</v>
      </c>
      <c r="C52" s="82">
        <f t="shared" si="6"/>
        <v>274553.86700043548</v>
      </c>
      <c r="D52" s="96">
        <f t="shared" si="3"/>
        <v>800.78211208460368</v>
      </c>
      <c r="E52" s="96">
        <f t="shared" si="4"/>
        <v>852.33263192066363</v>
      </c>
      <c r="F52" s="96">
        <f t="shared" si="1"/>
        <v>1653.1147440052673</v>
      </c>
      <c r="G52" s="96">
        <f t="shared" si="2"/>
        <v>273701.53436851484</v>
      </c>
      <c r="M52" s="148"/>
      <c r="N52" s="134"/>
      <c r="O52" s="132"/>
      <c r="P52" s="149"/>
      <c r="Q52" s="149"/>
      <c r="R52" s="149"/>
      <c r="S52" s="149"/>
    </row>
    <row r="53" spans="1:19" x14ac:dyDescent="0.25">
      <c r="A53" s="94">
        <f t="shared" si="5"/>
        <v>45292</v>
      </c>
      <c r="B53" s="95">
        <v>37</v>
      </c>
      <c r="C53" s="82">
        <f t="shared" si="6"/>
        <v>273701.53436851484</v>
      </c>
      <c r="D53" s="96">
        <f t="shared" si="3"/>
        <v>798.29614190816835</v>
      </c>
      <c r="E53" s="96">
        <f t="shared" si="4"/>
        <v>854.81860209709885</v>
      </c>
      <c r="F53" s="96">
        <f t="shared" si="1"/>
        <v>1653.1147440052673</v>
      </c>
      <c r="G53" s="96">
        <f t="shared" si="2"/>
        <v>272846.71576641774</v>
      </c>
      <c r="M53" s="148"/>
      <c r="N53" s="134"/>
      <c r="O53" s="132"/>
      <c r="P53" s="149"/>
      <c r="Q53" s="149"/>
      <c r="R53" s="149"/>
      <c r="S53" s="149"/>
    </row>
    <row r="54" spans="1:19" x14ac:dyDescent="0.25">
      <c r="A54" s="94">
        <f t="shared" si="5"/>
        <v>45323</v>
      </c>
      <c r="B54" s="95">
        <v>38</v>
      </c>
      <c r="C54" s="82">
        <f t="shared" si="6"/>
        <v>272846.71576641774</v>
      </c>
      <c r="D54" s="96">
        <f t="shared" si="3"/>
        <v>795.80292098538507</v>
      </c>
      <c r="E54" s="96">
        <f t="shared" si="4"/>
        <v>857.31182301988201</v>
      </c>
      <c r="F54" s="96">
        <f t="shared" si="1"/>
        <v>1653.1147440052671</v>
      </c>
      <c r="G54" s="96">
        <f t="shared" si="2"/>
        <v>271989.40394339786</v>
      </c>
      <c r="M54" s="148"/>
      <c r="N54" s="134"/>
      <c r="O54" s="132"/>
      <c r="P54" s="149"/>
      <c r="Q54" s="149"/>
      <c r="R54" s="149"/>
      <c r="S54" s="149"/>
    </row>
    <row r="55" spans="1:19" x14ac:dyDescent="0.25">
      <c r="A55" s="94">
        <f t="shared" si="5"/>
        <v>45352</v>
      </c>
      <c r="B55" s="95">
        <v>39</v>
      </c>
      <c r="C55" s="82">
        <f t="shared" si="6"/>
        <v>271989.40394339786</v>
      </c>
      <c r="D55" s="96">
        <f t="shared" si="3"/>
        <v>793.30242816824364</v>
      </c>
      <c r="E55" s="96">
        <f t="shared" si="4"/>
        <v>859.81231583702333</v>
      </c>
      <c r="F55" s="96">
        <f t="shared" si="1"/>
        <v>1653.1147440052669</v>
      </c>
      <c r="G55" s="96">
        <f t="shared" si="2"/>
        <v>271129.59162756085</v>
      </c>
      <c r="M55" s="148"/>
      <c r="N55" s="134"/>
      <c r="O55" s="132"/>
      <c r="P55" s="149"/>
      <c r="Q55" s="149"/>
      <c r="R55" s="149"/>
      <c r="S55" s="149"/>
    </row>
    <row r="56" spans="1:19" x14ac:dyDescent="0.25">
      <c r="A56" s="94">
        <f t="shared" si="5"/>
        <v>45383</v>
      </c>
      <c r="B56" s="95">
        <v>40</v>
      </c>
      <c r="C56" s="82">
        <f t="shared" si="6"/>
        <v>271129.59162756085</v>
      </c>
      <c r="D56" s="96">
        <f t="shared" si="3"/>
        <v>790.79464224705248</v>
      </c>
      <c r="E56" s="96">
        <f t="shared" si="4"/>
        <v>862.32010175821461</v>
      </c>
      <c r="F56" s="96">
        <f t="shared" si="1"/>
        <v>1653.1147440052671</v>
      </c>
      <c r="G56" s="96">
        <f t="shared" si="2"/>
        <v>270267.27152580261</v>
      </c>
      <c r="M56" s="148"/>
      <c r="N56" s="134"/>
      <c r="O56" s="132"/>
      <c r="P56" s="149"/>
      <c r="Q56" s="149"/>
      <c r="R56" s="149"/>
      <c r="S56" s="149"/>
    </row>
    <row r="57" spans="1:19" x14ac:dyDescent="0.25">
      <c r="A57" s="94">
        <f t="shared" si="5"/>
        <v>45413</v>
      </c>
      <c r="B57" s="95">
        <v>41</v>
      </c>
      <c r="C57" s="82">
        <f t="shared" si="6"/>
        <v>270267.27152580261</v>
      </c>
      <c r="D57" s="96">
        <f t="shared" si="3"/>
        <v>788.27954195025768</v>
      </c>
      <c r="E57" s="96">
        <f t="shared" si="4"/>
        <v>864.83520205500952</v>
      </c>
      <c r="F57" s="96">
        <f t="shared" si="1"/>
        <v>1653.1147440052673</v>
      </c>
      <c r="G57" s="96">
        <f t="shared" si="2"/>
        <v>269402.43632374762</v>
      </c>
      <c r="M57" s="148"/>
      <c r="N57" s="134"/>
      <c r="O57" s="132"/>
      <c r="P57" s="149"/>
      <c r="Q57" s="149"/>
      <c r="R57" s="149"/>
      <c r="S57" s="149"/>
    </row>
    <row r="58" spans="1:19" x14ac:dyDescent="0.25">
      <c r="A58" s="94">
        <f t="shared" si="5"/>
        <v>45444</v>
      </c>
      <c r="B58" s="95">
        <v>42</v>
      </c>
      <c r="C58" s="82">
        <f t="shared" si="6"/>
        <v>269402.43632374762</v>
      </c>
      <c r="D58" s="96">
        <f t="shared" si="3"/>
        <v>785.75710594426391</v>
      </c>
      <c r="E58" s="96">
        <f t="shared" si="4"/>
        <v>867.35763806100317</v>
      </c>
      <c r="F58" s="96">
        <f t="shared" si="1"/>
        <v>1653.1147440052671</v>
      </c>
      <c r="G58" s="96">
        <f t="shared" si="2"/>
        <v>268535.07868568663</v>
      </c>
      <c r="M58" s="148"/>
      <c r="N58" s="134"/>
      <c r="O58" s="132"/>
      <c r="P58" s="149"/>
      <c r="Q58" s="149"/>
      <c r="R58" s="149"/>
      <c r="S58" s="149"/>
    </row>
    <row r="59" spans="1:19" x14ac:dyDescent="0.25">
      <c r="A59" s="94">
        <f t="shared" si="5"/>
        <v>45474</v>
      </c>
      <c r="B59" s="95">
        <v>43</v>
      </c>
      <c r="C59" s="82">
        <f t="shared" si="6"/>
        <v>268535.07868568663</v>
      </c>
      <c r="D59" s="96">
        <f t="shared" si="3"/>
        <v>783.22731283325254</v>
      </c>
      <c r="E59" s="96">
        <f t="shared" si="4"/>
        <v>869.88743117201443</v>
      </c>
      <c r="F59" s="96">
        <f t="shared" si="1"/>
        <v>1653.1147440052669</v>
      </c>
      <c r="G59" s="96">
        <f t="shared" si="2"/>
        <v>267665.19125451462</v>
      </c>
      <c r="M59" s="148"/>
      <c r="N59" s="134"/>
      <c r="O59" s="132"/>
      <c r="P59" s="149"/>
      <c r="Q59" s="149"/>
      <c r="R59" s="149"/>
      <c r="S59" s="149"/>
    </row>
    <row r="60" spans="1:19" x14ac:dyDescent="0.25">
      <c r="A60" s="94">
        <f t="shared" si="5"/>
        <v>45505</v>
      </c>
      <c r="B60" s="95">
        <v>44</v>
      </c>
      <c r="C60" s="82">
        <f t="shared" si="6"/>
        <v>267665.19125451462</v>
      </c>
      <c r="D60" s="96">
        <f t="shared" si="3"/>
        <v>780.69014115900086</v>
      </c>
      <c r="E60" s="96">
        <f t="shared" si="4"/>
        <v>872.42460284626611</v>
      </c>
      <c r="F60" s="96">
        <f t="shared" si="1"/>
        <v>1653.1147440052669</v>
      </c>
      <c r="G60" s="96">
        <f t="shared" si="2"/>
        <v>266792.76665166835</v>
      </c>
      <c r="M60" s="148"/>
      <c r="N60" s="134"/>
      <c r="O60" s="132"/>
      <c r="P60" s="149"/>
      <c r="Q60" s="149"/>
      <c r="R60" s="149"/>
      <c r="S60" s="149"/>
    </row>
    <row r="61" spans="1:19" x14ac:dyDescent="0.25">
      <c r="A61" s="94">
        <f t="shared" si="5"/>
        <v>45536</v>
      </c>
      <c r="B61" s="95">
        <v>45</v>
      </c>
      <c r="C61" s="82">
        <f t="shared" si="6"/>
        <v>266792.76665166835</v>
      </c>
      <c r="D61" s="96">
        <f t="shared" si="3"/>
        <v>778.14556940069917</v>
      </c>
      <c r="E61" s="96">
        <f t="shared" si="4"/>
        <v>874.96917460456791</v>
      </c>
      <c r="F61" s="96">
        <f t="shared" si="1"/>
        <v>1653.1147440052671</v>
      </c>
      <c r="G61" s="96">
        <f t="shared" si="2"/>
        <v>265917.79747706378</v>
      </c>
      <c r="M61" s="148"/>
      <c r="N61" s="134"/>
      <c r="O61" s="132"/>
      <c r="P61" s="149"/>
      <c r="Q61" s="149"/>
      <c r="R61" s="149"/>
      <c r="S61" s="149"/>
    </row>
    <row r="62" spans="1:19" x14ac:dyDescent="0.25">
      <c r="A62" s="94">
        <f t="shared" si="5"/>
        <v>45566</v>
      </c>
      <c r="B62" s="95">
        <v>46</v>
      </c>
      <c r="C62" s="82">
        <f t="shared" si="6"/>
        <v>265917.79747706378</v>
      </c>
      <c r="D62" s="96">
        <f t="shared" si="3"/>
        <v>775.59357597476935</v>
      </c>
      <c r="E62" s="96">
        <f t="shared" si="4"/>
        <v>877.52116803049796</v>
      </c>
      <c r="F62" s="96">
        <f t="shared" si="1"/>
        <v>1653.1147440052673</v>
      </c>
      <c r="G62" s="96">
        <f t="shared" si="2"/>
        <v>265040.27630903327</v>
      </c>
      <c r="M62" s="148"/>
      <c r="N62" s="134"/>
      <c r="O62" s="132"/>
      <c r="P62" s="149"/>
      <c r="Q62" s="149"/>
      <c r="R62" s="149"/>
      <c r="S62" s="149"/>
    </row>
    <row r="63" spans="1:19" x14ac:dyDescent="0.25">
      <c r="A63" s="94">
        <f t="shared" si="5"/>
        <v>45597</v>
      </c>
      <c r="B63" s="95">
        <v>47</v>
      </c>
      <c r="C63" s="82">
        <f t="shared" si="6"/>
        <v>265040.27630903327</v>
      </c>
      <c r="D63" s="96">
        <f t="shared" si="3"/>
        <v>773.0341392346802</v>
      </c>
      <c r="E63" s="96">
        <f t="shared" si="4"/>
        <v>880.08060477058677</v>
      </c>
      <c r="F63" s="96">
        <f t="shared" si="1"/>
        <v>1653.1147440052669</v>
      </c>
      <c r="G63" s="96">
        <f t="shared" si="2"/>
        <v>264160.1957042627</v>
      </c>
      <c r="M63" s="148"/>
      <c r="N63" s="134"/>
      <c r="O63" s="132"/>
      <c r="P63" s="149"/>
      <c r="Q63" s="149"/>
      <c r="R63" s="149"/>
      <c r="S63" s="149"/>
    </row>
    <row r="64" spans="1:19" x14ac:dyDescent="0.25">
      <c r="A64" s="94">
        <f t="shared" si="5"/>
        <v>45627</v>
      </c>
      <c r="B64" s="95">
        <v>48</v>
      </c>
      <c r="C64" s="82">
        <f t="shared" si="6"/>
        <v>264160.1957042627</v>
      </c>
      <c r="D64" s="96">
        <f t="shared" si="3"/>
        <v>770.46723747076612</v>
      </c>
      <c r="E64" s="96">
        <f t="shared" si="4"/>
        <v>882.64750653450108</v>
      </c>
      <c r="F64" s="96">
        <f t="shared" si="1"/>
        <v>1653.1147440052673</v>
      </c>
      <c r="G64" s="96">
        <f t="shared" si="2"/>
        <v>263277.54819772817</v>
      </c>
      <c r="M64" s="148"/>
      <c r="N64" s="134"/>
      <c r="O64" s="132"/>
      <c r="P64" s="149"/>
      <c r="Q64" s="149"/>
      <c r="R64" s="149"/>
      <c r="S64" s="149"/>
    </row>
    <row r="65" spans="1:19" x14ac:dyDescent="0.25">
      <c r="A65" s="94">
        <f t="shared" si="5"/>
        <v>45658</v>
      </c>
      <c r="B65" s="95">
        <v>49</v>
      </c>
      <c r="C65" s="82">
        <f t="shared" si="6"/>
        <v>263277.54819772817</v>
      </c>
      <c r="D65" s="96">
        <f t="shared" si="3"/>
        <v>767.89284891004058</v>
      </c>
      <c r="E65" s="96">
        <f t="shared" si="4"/>
        <v>885.22189509522661</v>
      </c>
      <c r="F65" s="96">
        <f t="shared" si="1"/>
        <v>1653.1147440052673</v>
      </c>
      <c r="G65" s="96">
        <f t="shared" si="2"/>
        <v>262392.32630263292</v>
      </c>
      <c r="M65" s="148"/>
      <c r="N65" s="134"/>
      <c r="O65" s="132"/>
      <c r="P65" s="149"/>
      <c r="Q65" s="149"/>
      <c r="R65" s="149"/>
      <c r="S65" s="149"/>
    </row>
    <row r="66" spans="1:19" x14ac:dyDescent="0.25">
      <c r="A66" s="94">
        <f t="shared" si="5"/>
        <v>45689</v>
      </c>
      <c r="B66" s="95">
        <v>50</v>
      </c>
      <c r="C66" s="82">
        <f t="shared" si="6"/>
        <v>262392.32630263292</v>
      </c>
      <c r="D66" s="96">
        <f t="shared" si="3"/>
        <v>765.31095171601271</v>
      </c>
      <c r="E66" s="96">
        <f t="shared" si="4"/>
        <v>887.80379228925449</v>
      </c>
      <c r="F66" s="96">
        <f t="shared" si="1"/>
        <v>1653.1147440052673</v>
      </c>
      <c r="G66" s="96">
        <f t="shared" si="2"/>
        <v>261504.52251034367</v>
      </c>
      <c r="M66" s="148"/>
      <c r="N66" s="134"/>
      <c r="O66" s="132"/>
      <c r="P66" s="149"/>
      <c r="Q66" s="149"/>
      <c r="R66" s="149"/>
      <c r="S66" s="149"/>
    </row>
    <row r="67" spans="1:19" x14ac:dyDescent="0.25">
      <c r="A67" s="94">
        <f t="shared" si="5"/>
        <v>45717</v>
      </c>
      <c r="B67" s="95">
        <v>51</v>
      </c>
      <c r="C67" s="82">
        <f t="shared" si="6"/>
        <v>261504.52251034367</v>
      </c>
      <c r="D67" s="96">
        <f t="shared" si="3"/>
        <v>762.72152398850244</v>
      </c>
      <c r="E67" s="96">
        <f t="shared" si="4"/>
        <v>890.39322001676464</v>
      </c>
      <c r="F67" s="96">
        <f t="shared" si="1"/>
        <v>1653.1147440052671</v>
      </c>
      <c r="G67" s="96">
        <f t="shared" si="2"/>
        <v>260614.12929032691</v>
      </c>
      <c r="M67" s="148"/>
      <c r="N67" s="134"/>
      <c r="O67" s="132"/>
      <c r="P67" s="149"/>
      <c r="Q67" s="149"/>
      <c r="R67" s="149"/>
      <c r="S67" s="149"/>
    </row>
    <row r="68" spans="1:19" x14ac:dyDescent="0.25">
      <c r="A68" s="94">
        <f t="shared" si="5"/>
        <v>45748</v>
      </c>
      <c r="B68" s="95">
        <v>52</v>
      </c>
      <c r="C68" s="82">
        <f t="shared" si="6"/>
        <v>260614.12929032691</v>
      </c>
      <c r="D68" s="96">
        <f t="shared" si="3"/>
        <v>760.12454376345352</v>
      </c>
      <c r="E68" s="96">
        <f t="shared" si="4"/>
        <v>892.99020024181345</v>
      </c>
      <c r="F68" s="96">
        <f t="shared" si="1"/>
        <v>1653.1147440052669</v>
      </c>
      <c r="G68" s="96">
        <f t="shared" si="2"/>
        <v>259721.13909008508</v>
      </c>
      <c r="M68" s="148"/>
      <c r="N68" s="134"/>
      <c r="O68" s="132"/>
      <c r="P68" s="149"/>
      <c r="Q68" s="149"/>
      <c r="R68" s="149"/>
      <c r="S68" s="149"/>
    </row>
    <row r="69" spans="1:19" x14ac:dyDescent="0.25">
      <c r="A69" s="94">
        <f t="shared" si="5"/>
        <v>45778</v>
      </c>
      <c r="B69" s="95">
        <v>53</v>
      </c>
      <c r="C69" s="82">
        <f t="shared" si="6"/>
        <v>259721.13909008508</v>
      </c>
      <c r="D69" s="96">
        <f t="shared" si="3"/>
        <v>757.51998901274828</v>
      </c>
      <c r="E69" s="96">
        <f t="shared" si="4"/>
        <v>895.59475499251892</v>
      </c>
      <c r="F69" s="96">
        <f t="shared" si="1"/>
        <v>1653.1147440052673</v>
      </c>
      <c r="G69" s="96">
        <f t="shared" si="2"/>
        <v>258825.54433509256</v>
      </c>
      <c r="M69" s="148"/>
      <c r="N69" s="134"/>
      <c r="O69" s="132"/>
      <c r="P69" s="149"/>
      <c r="Q69" s="149"/>
      <c r="R69" s="149"/>
      <c r="S69" s="149"/>
    </row>
    <row r="70" spans="1:19" x14ac:dyDescent="0.25">
      <c r="A70" s="94">
        <f t="shared" si="5"/>
        <v>45809</v>
      </c>
      <c r="B70" s="95">
        <v>54</v>
      </c>
      <c r="C70" s="82">
        <f t="shared" si="6"/>
        <v>258825.54433509256</v>
      </c>
      <c r="D70" s="96">
        <f t="shared" si="3"/>
        <v>754.90783764402011</v>
      </c>
      <c r="E70" s="96">
        <f t="shared" si="4"/>
        <v>898.20690636124709</v>
      </c>
      <c r="F70" s="96">
        <f t="shared" si="1"/>
        <v>1653.1147440052673</v>
      </c>
      <c r="G70" s="96">
        <f t="shared" si="2"/>
        <v>257927.33742873132</v>
      </c>
      <c r="M70" s="148"/>
      <c r="N70" s="134"/>
      <c r="O70" s="132"/>
      <c r="P70" s="149"/>
      <c r="Q70" s="149"/>
      <c r="R70" s="149"/>
      <c r="S70" s="149"/>
    </row>
    <row r="71" spans="1:19" x14ac:dyDescent="0.25">
      <c r="A71" s="94">
        <f t="shared" si="5"/>
        <v>45839</v>
      </c>
      <c r="B71" s="95">
        <v>55</v>
      </c>
      <c r="C71" s="82">
        <f t="shared" si="6"/>
        <v>257927.33742873132</v>
      </c>
      <c r="D71" s="96">
        <f t="shared" si="3"/>
        <v>752.28806750046635</v>
      </c>
      <c r="E71" s="96">
        <f t="shared" si="4"/>
        <v>900.82667650480073</v>
      </c>
      <c r="F71" s="96">
        <f t="shared" si="1"/>
        <v>1653.1147440052671</v>
      </c>
      <c r="G71" s="96">
        <f t="shared" si="2"/>
        <v>257026.51075222652</v>
      </c>
      <c r="M71" s="148"/>
      <c r="N71" s="134"/>
      <c r="O71" s="132"/>
      <c r="P71" s="149"/>
      <c r="Q71" s="149"/>
      <c r="R71" s="149"/>
      <c r="S71" s="149"/>
    </row>
    <row r="72" spans="1:19" x14ac:dyDescent="0.25">
      <c r="A72" s="94">
        <f t="shared" si="5"/>
        <v>45870</v>
      </c>
      <c r="B72" s="95">
        <v>56</v>
      </c>
      <c r="C72" s="82">
        <f t="shared" si="6"/>
        <v>257026.51075222652</v>
      </c>
      <c r="D72" s="96">
        <f t="shared" si="3"/>
        <v>749.66065636066071</v>
      </c>
      <c r="E72" s="96">
        <f t="shared" si="4"/>
        <v>903.45408764460626</v>
      </c>
      <c r="F72" s="96">
        <f t="shared" si="1"/>
        <v>1653.1147440052669</v>
      </c>
      <c r="G72" s="96">
        <f t="shared" si="2"/>
        <v>256123.05666458191</v>
      </c>
      <c r="M72" s="148"/>
      <c r="N72" s="134"/>
      <c r="O72" s="132"/>
      <c r="P72" s="149"/>
      <c r="Q72" s="149"/>
      <c r="R72" s="149"/>
      <c r="S72" s="149"/>
    </row>
    <row r="73" spans="1:19" x14ac:dyDescent="0.25">
      <c r="A73" s="94">
        <f t="shared" si="5"/>
        <v>45901</v>
      </c>
      <c r="B73" s="95">
        <v>57</v>
      </c>
      <c r="C73" s="82">
        <f t="shared" si="6"/>
        <v>256123.05666458191</v>
      </c>
      <c r="D73" s="96">
        <f t="shared" si="3"/>
        <v>747.02558193836398</v>
      </c>
      <c r="E73" s="96">
        <f t="shared" si="4"/>
        <v>906.08916206690299</v>
      </c>
      <c r="F73" s="96">
        <f t="shared" si="1"/>
        <v>1653.1147440052669</v>
      </c>
      <c r="G73" s="96">
        <f t="shared" si="2"/>
        <v>255216.96750251501</v>
      </c>
      <c r="M73" s="148"/>
      <c r="N73" s="134"/>
      <c r="O73" s="132"/>
      <c r="P73" s="149"/>
      <c r="Q73" s="149"/>
      <c r="R73" s="149"/>
      <c r="S73" s="149"/>
    </row>
    <row r="74" spans="1:19" x14ac:dyDescent="0.25">
      <c r="A74" s="94">
        <f t="shared" si="5"/>
        <v>45931</v>
      </c>
      <c r="B74" s="95">
        <v>58</v>
      </c>
      <c r="C74" s="82">
        <f t="shared" si="6"/>
        <v>255216.96750251501</v>
      </c>
      <c r="D74" s="96">
        <f t="shared" si="3"/>
        <v>744.38282188233552</v>
      </c>
      <c r="E74" s="96">
        <f t="shared" si="4"/>
        <v>908.73192212293168</v>
      </c>
      <c r="F74" s="96">
        <f t="shared" si="1"/>
        <v>1653.1147440052673</v>
      </c>
      <c r="G74" s="96">
        <f t="shared" si="2"/>
        <v>254308.23558039207</v>
      </c>
      <c r="M74" s="148"/>
      <c r="N74" s="134"/>
      <c r="O74" s="132"/>
      <c r="P74" s="149"/>
      <c r="Q74" s="149"/>
      <c r="R74" s="149"/>
      <c r="S74" s="149"/>
    </row>
    <row r="75" spans="1:19" x14ac:dyDescent="0.25">
      <c r="A75" s="94">
        <f t="shared" si="5"/>
        <v>45962</v>
      </c>
      <c r="B75" s="95">
        <v>59</v>
      </c>
      <c r="C75" s="82">
        <f t="shared" si="6"/>
        <v>254308.23558039207</v>
      </c>
      <c r="D75" s="96">
        <f t="shared" si="3"/>
        <v>741.73235377614378</v>
      </c>
      <c r="E75" s="96">
        <f t="shared" si="4"/>
        <v>911.38239022912342</v>
      </c>
      <c r="F75" s="96">
        <f t="shared" si="1"/>
        <v>1653.1147440052673</v>
      </c>
      <c r="G75" s="96">
        <f t="shared" si="2"/>
        <v>253396.85319016295</v>
      </c>
      <c r="M75" s="148"/>
      <c r="N75" s="134"/>
      <c r="O75" s="132"/>
      <c r="P75" s="149"/>
      <c r="Q75" s="149"/>
      <c r="R75" s="149"/>
      <c r="S75" s="149"/>
    </row>
    <row r="76" spans="1:19" x14ac:dyDescent="0.25">
      <c r="A76" s="94">
        <f t="shared" si="5"/>
        <v>45992</v>
      </c>
      <c r="B76" s="95">
        <v>60</v>
      </c>
      <c r="C76" s="82">
        <f>G75</f>
        <v>253396.85319016295</v>
      </c>
      <c r="D76" s="96">
        <f t="shared" si="3"/>
        <v>739.07415513797525</v>
      </c>
      <c r="E76" s="96">
        <f t="shared" si="4"/>
        <v>914.04058886729183</v>
      </c>
      <c r="F76" s="96">
        <f t="shared" si="1"/>
        <v>1653.1147440052671</v>
      </c>
      <c r="G76" s="96">
        <f>C76-E76</f>
        <v>252482.81260129565</v>
      </c>
      <c r="M76" s="148"/>
      <c r="N76" s="134"/>
      <c r="O76" s="132"/>
      <c r="P76" s="149"/>
      <c r="Q76" s="149"/>
      <c r="R76" s="149"/>
      <c r="S76" s="149"/>
    </row>
    <row r="77" spans="1:19" x14ac:dyDescent="0.25">
      <c r="A77" s="94">
        <f t="shared" si="5"/>
        <v>46023</v>
      </c>
      <c r="B77" s="95">
        <v>61</v>
      </c>
      <c r="C77" s="82">
        <f t="shared" ref="C77:C136" si="7">G76</f>
        <v>252482.81260129565</v>
      </c>
      <c r="D77" s="96">
        <f t="shared" si="3"/>
        <v>736.40820342044583</v>
      </c>
      <c r="E77" s="96">
        <f t="shared" si="4"/>
        <v>916.70654058482125</v>
      </c>
      <c r="F77" s="96">
        <f t="shared" si="1"/>
        <v>1653.1147440052671</v>
      </c>
      <c r="G77" s="96">
        <f t="shared" ref="G77:G136" si="8">C77-E77</f>
        <v>251566.10606071082</v>
      </c>
      <c r="M77" s="148"/>
      <c r="N77" s="134"/>
      <c r="O77" s="132"/>
      <c r="P77" s="149"/>
      <c r="Q77" s="149"/>
      <c r="R77" s="149"/>
      <c r="S77" s="149"/>
    </row>
    <row r="78" spans="1:19" x14ac:dyDescent="0.25">
      <c r="A78" s="94">
        <f t="shared" si="5"/>
        <v>46054</v>
      </c>
      <c r="B78" s="95">
        <v>62</v>
      </c>
      <c r="C78" s="82">
        <f t="shared" si="7"/>
        <v>251566.10606071082</v>
      </c>
      <c r="D78" s="96">
        <f t="shared" si="3"/>
        <v>733.73447601040664</v>
      </c>
      <c r="E78" s="96">
        <f t="shared" si="4"/>
        <v>919.38026799486033</v>
      </c>
      <c r="F78" s="96">
        <f t="shared" si="1"/>
        <v>1653.1147440052669</v>
      </c>
      <c r="G78" s="96">
        <f t="shared" si="8"/>
        <v>250646.72579271597</v>
      </c>
      <c r="M78" s="148"/>
      <c r="N78" s="134"/>
      <c r="O78" s="132"/>
      <c r="P78" s="149"/>
      <c r="Q78" s="149"/>
      <c r="R78" s="149"/>
      <c r="S78" s="149"/>
    </row>
    <row r="79" spans="1:19" x14ac:dyDescent="0.25">
      <c r="A79" s="94">
        <f t="shared" si="5"/>
        <v>46082</v>
      </c>
      <c r="B79" s="95">
        <v>63</v>
      </c>
      <c r="C79" s="82">
        <f t="shared" si="7"/>
        <v>250646.72579271597</v>
      </c>
      <c r="D79" s="96">
        <f t="shared" si="3"/>
        <v>731.05295022875509</v>
      </c>
      <c r="E79" s="96">
        <f t="shared" si="4"/>
        <v>922.06179377651222</v>
      </c>
      <c r="F79" s="96">
        <f t="shared" si="1"/>
        <v>1653.1147440052673</v>
      </c>
      <c r="G79" s="96">
        <f t="shared" si="8"/>
        <v>249724.66399893945</v>
      </c>
      <c r="M79" s="148"/>
      <c r="N79" s="134"/>
      <c r="O79" s="132"/>
      <c r="P79" s="149"/>
      <c r="Q79" s="149"/>
      <c r="R79" s="149"/>
      <c r="S79" s="149"/>
    </row>
    <row r="80" spans="1:19" x14ac:dyDescent="0.25">
      <c r="A80" s="94">
        <f t="shared" si="5"/>
        <v>46113</v>
      </c>
      <c r="B80" s="95">
        <v>64</v>
      </c>
      <c r="C80" s="82">
        <f t="shared" si="7"/>
        <v>249724.66399893945</v>
      </c>
      <c r="D80" s="96">
        <f t="shared" si="3"/>
        <v>728.36360333024027</v>
      </c>
      <c r="E80" s="96">
        <f t="shared" si="4"/>
        <v>924.75114067502693</v>
      </c>
      <c r="F80" s="96">
        <f t="shared" si="1"/>
        <v>1653.1147440052673</v>
      </c>
      <c r="G80" s="96">
        <f t="shared" si="8"/>
        <v>248799.91285826443</v>
      </c>
      <c r="M80" s="148"/>
      <c r="N80" s="134"/>
      <c r="O80" s="132"/>
      <c r="P80" s="149"/>
      <c r="Q80" s="149"/>
      <c r="R80" s="149"/>
      <c r="S80" s="149"/>
    </row>
    <row r="81" spans="1:19" x14ac:dyDescent="0.25">
      <c r="A81" s="94">
        <f t="shared" si="5"/>
        <v>46143</v>
      </c>
      <c r="B81" s="95">
        <v>65</v>
      </c>
      <c r="C81" s="82">
        <f t="shared" si="7"/>
        <v>248799.91285826443</v>
      </c>
      <c r="D81" s="96">
        <f t="shared" si="3"/>
        <v>725.66641250327143</v>
      </c>
      <c r="E81" s="96">
        <f t="shared" si="4"/>
        <v>927.44833150199577</v>
      </c>
      <c r="F81" s="96">
        <f t="shared" si="1"/>
        <v>1653.1147440052673</v>
      </c>
      <c r="G81" s="96">
        <f t="shared" si="8"/>
        <v>247872.46452676243</v>
      </c>
      <c r="M81" s="148"/>
      <c r="N81" s="134"/>
      <c r="O81" s="132"/>
      <c r="P81" s="149"/>
      <c r="Q81" s="149"/>
      <c r="R81" s="149"/>
      <c r="S81" s="149"/>
    </row>
    <row r="82" spans="1:19" x14ac:dyDescent="0.25">
      <c r="A82" s="94">
        <f t="shared" si="5"/>
        <v>46174</v>
      </c>
      <c r="B82" s="95">
        <v>66</v>
      </c>
      <c r="C82" s="82">
        <f t="shared" si="7"/>
        <v>247872.46452676243</v>
      </c>
      <c r="D82" s="96">
        <f t="shared" si="3"/>
        <v>722.96135486972378</v>
      </c>
      <c r="E82" s="96">
        <f t="shared" si="4"/>
        <v>930.15338913554319</v>
      </c>
      <c r="F82" s="96">
        <f t="shared" ref="F82:F136" si="9">D82+E82</f>
        <v>1653.1147440052669</v>
      </c>
      <c r="G82" s="96">
        <f t="shared" si="8"/>
        <v>246942.31113762688</v>
      </c>
      <c r="M82" s="148"/>
      <c r="N82" s="134"/>
      <c r="O82" s="132"/>
      <c r="P82" s="149"/>
      <c r="Q82" s="149"/>
      <c r="R82" s="149"/>
      <c r="S82" s="149"/>
    </row>
    <row r="83" spans="1:19" x14ac:dyDescent="0.25">
      <c r="A83" s="94">
        <f t="shared" si="5"/>
        <v>46204</v>
      </c>
      <c r="B83" s="95">
        <v>67</v>
      </c>
      <c r="C83" s="82">
        <f t="shared" si="7"/>
        <v>246942.31113762688</v>
      </c>
      <c r="D83" s="96">
        <f t="shared" ref="D83:D136" si="10">IPMT($E$13/12,B83-1,$E$7-1,-$C$18,$E$12,0)</f>
        <v>720.24840748474526</v>
      </c>
      <c r="E83" s="96">
        <f t="shared" ref="E83:E136" si="11">PPMT($E$13/12,B83-1,$E$7-1,-$C$18,$E$12,0)</f>
        <v>932.86633652052194</v>
      </c>
      <c r="F83" s="96">
        <f t="shared" si="9"/>
        <v>1653.1147440052673</v>
      </c>
      <c r="G83" s="96">
        <f t="shared" si="8"/>
        <v>246009.44480110635</v>
      </c>
      <c r="M83" s="148"/>
      <c r="N83" s="134"/>
      <c r="O83" s="132"/>
      <c r="P83" s="149"/>
      <c r="Q83" s="149"/>
      <c r="R83" s="149"/>
      <c r="S83" s="149"/>
    </row>
    <row r="84" spans="1:19" x14ac:dyDescent="0.25">
      <c r="A84" s="94">
        <f t="shared" ref="A84:A147" si="12">EDATE(A83,1)</f>
        <v>46235</v>
      </c>
      <c r="B84" s="95">
        <v>68</v>
      </c>
      <c r="C84" s="82">
        <f t="shared" si="7"/>
        <v>246009.44480110635</v>
      </c>
      <c r="D84" s="96">
        <f t="shared" si="10"/>
        <v>717.52754733656036</v>
      </c>
      <c r="E84" s="96">
        <f t="shared" si="11"/>
        <v>935.58719666870672</v>
      </c>
      <c r="F84" s="96">
        <f t="shared" si="9"/>
        <v>1653.1147440052671</v>
      </c>
      <c r="G84" s="96">
        <f t="shared" si="8"/>
        <v>245073.85760443765</v>
      </c>
      <c r="M84" s="148"/>
      <c r="N84" s="134"/>
      <c r="O84" s="132"/>
      <c r="P84" s="149"/>
      <c r="Q84" s="149"/>
      <c r="R84" s="149"/>
      <c r="S84" s="149"/>
    </row>
    <row r="85" spans="1:19" x14ac:dyDescent="0.25">
      <c r="A85" s="94">
        <f t="shared" si="12"/>
        <v>46266</v>
      </c>
      <c r="B85" s="95">
        <v>69</v>
      </c>
      <c r="C85" s="82">
        <f t="shared" si="7"/>
        <v>245073.85760443765</v>
      </c>
      <c r="D85" s="96">
        <f t="shared" si="10"/>
        <v>714.79875134627662</v>
      </c>
      <c r="E85" s="96">
        <f t="shared" si="11"/>
        <v>938.31599265899058</v>
      </c>
      <c r="F85" s="96">
        <f t="shared" si="9"/>
        <v>1653.1147440052673</v>
      </c>
      <c r="G85" s="96">
        <f t="shared" si="8"/>
        <v>244135.54161177867</v>
      </c>
      <c r="M85" s="148"/>
      <c r="N85" s="134"/>
      <c r="O85" s="132"/>
      <c r="P85" s="149"/>
      <c r="Q85" s="149"/>
      <c r="R85" s="149"/>
      <c r="S85" s="149"/>
    </row>
    <row r="86" spans="1:19" x14ac:dyDescent="0.25">
      <c r="A86" s="94">
        <f t="shared" si="12"/>
        <v>46296</v>
      </c>
      <c r="B86" s="95">
        <v>70</v>
      </c>
      <c r="C86" s="82">
        <f t="shared" si="7"/>
        <v>244135.54161177867</v>
      </c>
      <c r="D86" s="96">
        <f t="shared" si="10"/>
        <v>712.06199636768793</v>
      </c>
      <c r="E86" s="96">
        <f t="shared" si="11"/>
        <v>941.05274763757939</v>
      </c>
      <c r="F86" s="96">
        <f t="shared" si="9"/>
        <v>1653.1147440052673</v>
      </c>
      <c r="G86" s="96">
        <f t="shared" si="8"/>
        <v>243194.48886414108</v>
      </c>
      <c r="M86" s="148"/>
      <c r="N86" s="134"/>
      <c r="O86" s="132"/>
      <c r="P86" s="149"/>
      <c r="Q86" s="149"/>
      <c r="R86" s="149"/>
      <c r="S86" s="149"/>
    </row>
    <row r="87" spans="1:19" x14ac:dyDescent="0.25">
      <c r="A87" s="94">
        <f t="shared" si="12"/>
        <v>46327</v>
      </c>
      <c r="B87" s="95">
        <v>71</v>
      </c>
      <c r="C87" s="82">
        <f t="shared" si="7"/>
        <v>243194.48886414108</v>
      </c>
      <c r="D87" s="96">
        <f t="shared" si="10"/>
        <v>709.31725918707832</v>
      </c>
      <c r="E87" s="96">
        <f t="shared" si="11"/>
        <v>943.79748481818888</v>
      </c>
      <c r="F87" s="96">
        <f t="shared" si="9"/>
        <v>1653.1147440052673</v>
      </c>
      <c r="G87" s="96">
        <f t="shared" si="8"/>
        <v>242250.6913793229</v>
      </c>
      <c r="M87" s="148"/>
      <c r="N87" s="134"/>
      <c r="O87" s="132"/>
      <c r="P87" s="149"/>
      <c r="Q87" s="149"/>
      <c r="R87" s="149"/>
      <c r="S87" s="149"/>
    </row>
    <row r="88" spans="1:19" x14ac:dyDescent="0.25">
      <c r="A88" s="94">
        <f t="shared" si="12"/>
        <v>46357</v>
      </c>
      <c r="B88" s="95">
        <v>72</v>
      </c>
      <c r="C88" s="82">
        <f t="shared" si="7"/>
        <v>242250.6913793229</v>
      </c>
      <c r="D88" s="96">
        <f t="shared" si="10"/>
        <v>706.56451652302519</v>
      </c>
      <c r="E88" s="96">
        <f t="shared" si="11"/>
        <v>946.55022748224201</v>
      </c>
      <c r="F88" s="96">
        <f t="shared" si="9"/>
        <v>1653.1147440052673</v>
      </c>
      <c r="G88" s="96">
        <f t="shared" si="8"/>
        <v>241304.14115184065</v>
      </c>
      <c r="M88" s="148"/>
      <c r="N88" s="134"/>
      <c r="O88" s="132"/>
      <c r="P88" s="149"/>
      <c r="Q88" s="149"/>
      <c r="R88" s="149"/>
      <c r="S88" s="149"/>
    </row>
    <row r="89" spans="1:19" x14ac:dyDescent="0.25">
      <c r="A89" s="94">
        <f t="shared" si="12"/>
        <v>46388</v>
      </c>
      <c r="B89" s="95">
        <v>73</v>
      </c>
      <c r="C89" s="82">
        <f t="shared" si="7"/>
        <v>241304.14115184065</v>
      </c>
      <c r="D89" s="96">
        <f t="shared" si="10"/>
        <v>703.80374502620202</v>
      </c>
      <c r="E89" s="96">
        <f t="shared" si="11"/>
        <v>949.31099897906518</v>
      </c>
      <c r="F89" s="96">
        <f t="shared" si="9"/>
        <v>1653.1147440052673</v>
      </c>
      <c r="G89" s="96">
        <f t="shared" si="8"/>
        <v>240354.8301528616</v>
      </c>
      <c r="M89" s="148"/>
      <c r="N89" s="134"/>
      <c r="O89" s="132"/>
      <c r="P89" s="149"/>
      <c r="Q89" s="149"/>
      <c r="R89" s="149"/>
      <c r="S89" s="149"/>
    </row>
    <row r="90" spans="1:19" x14ac:dyDescent="0.25">
      <c r="A90" s="94">
        <f t="shared" si="12"/>
        <v>46419</v>
      </c>
      <c r="B90" s="95">
        <v>74</v>
      </c>
      <c r="C90" s="82">
        <f t="shared" si="7"/>
        <v>240354.8301528616</v>
      </c>
      <c r="D90" s="96">
        <f t="shared" si="10"/>
        <v>701.03492127917968</v>
      </c>
      <c r="E90" s="96">
        <f t="shared" si="11"/>
        <v>952.07982272608751</v>
      </c>
      <c r="F90" s="96">
        <f t="shared" si="9"/>
        <v>1653.1147440052673</v>
      </c>
      <c r="G90" s="96">
        <f t="shared" si="8"/>
        <v>239402.75033013552</v>
      </c>
      <c r="M90" s="148"/>
      <c r="N90" s="134"/>
      <c r="O90" s="132"/>
      <c r="P90" s="149"/>
      <c r="Q90" s="149"/>
      <c r="R90" s="149"/>
      <c r="S90" s="149"/>
    </row>
    <row r="91" spans="1:19" x14ac:dyDescent="0.25">
      <c r="A91" s="94">
        <f t="shared" si="12"/>
        <v>46447</v>
      </c>
      <c r="B91" s="95">
        <v>75</v>
      </c>
      <c r="C91" s="82">
        <f t="shared" si="7"/>
        <v>239402.75033013552</v>
      </c>
      <c r="D91" s="96">
        <f t="shared" si="10"/>
        <v>698.2580217962286</v>
      </c>
      <c r="E91" s="96">
        <f t="shared" si="11"/>
        <v>954.85672220903848</v>
      </c>
      <c r="F91" s="96">
        <f t="shared" si="9"/>
        <v>1653.1147440052671</v>
      </c>
      <c r="G91" s="96">
        <f t="shared" si="8"/>
        <v>238447.89360792647</v>
      </c>
      <c r="M91" s="148"/>
      <c r="N91" s="134"/>
      <c r="O91" s="132"/>
      <c r="P91" s="149"/>
      <c r="Q91" s="149"/>
      <c r="R91" s="149"/>
      <c r="S91" s="149"/>
    </row>
    <row r="92" spans="1:19" x14ac:dyDescent="0.25">
      <c r="A92" s="94">
        <f t="shared" si="12"/>
        <v>46478</v>
      </c>
      <c r="B92" s="95">
        <v>76</v>
      </c>
      <c r="C92" s="82">
        <f t="shared" si="7"/>
        <v>238447.89360792647</v>
      </c>
      <c r="D92" s="96">
        <f t="shared" si="10"/>
        <v>695.47302302311903</v>
      </c>
      <c r="E92" s="96">
        <f t="shared" si="11"/>
        <v>957.64172098214817</v>
      </c>
      <c r="F92" s="96">
        <f t="shared" si="9"/>
        <v>1653.1147440052673</v>
      </c>
      <c r="G92" s="96">
        <f t="shared" si="8"/>
        <v>237490.25188694432</v>
      </c>
      <c r="M92" s="148"/>
      <c r="N92" s="134"/>
      <c r="O92" s="132"/>
      <c r="P92" s="149"/>
      <c r="Q92" s="149"/>
      <c r="R92" s="149"/>
      <c r="S92" s="149"/>
    </row>
    <row r="93" spans="1:19" x14ac:dyDescent="0.25">
      <c r="A93" s="94">
        <f t="shared" si="12"/>
        <v>46508</v>
      </c>
      <c r="B93" s="95">
        <v>77</v>
      </c>
      <c r="C93" s="82">
        <f t="shared" si="7"/>
        <v>237490.25188694432</v>
      </c>
      <c r="D93" s="96">
        <f t="shared" si="10"/>
        <v>692.67990133692103</v>
      </c>
      <c r="E93" s="96">
        <f t="shared" si="11"/>
        <v>960.43484266834616</v>
      </c>
      <c r="F93" s="96">
        <f t="shared" si="9"/>
        <v>1653.1147440052673</v>
      </c>
      <c r="G93" s="96">
        <f t="shared" si="8"/>
        <v>236529.81704427596</v>
      </c>
      <c r="M93" s="148"/>
      <c r="N93" s="134"/>
      <c r="O93" s="132"/>
      <c r="P93" s="149"/>
      <c r="Q93" s="149"/>
      <c r="R93" s="149"/>
      <c r="S93" s="149"/>
    </row>
    <row r="94" spans="1:19" x14ac:dyDescent="0.25">
      <c r="A94" s="94">
        <f t="shared" si="12"/>
        <v>46539</v>
      </c>
      <c r="B94" s="95">
        <v>78</v>
      </c>
      <c r="C94" s="82">
        <f t="shared" si="7"/>
        <v>236529.81704427596</v>
      </c>
      <c r="D94" s="96">
        <f t="shared" si="10"/>
        <v>689.87863304580503</v>
      </c>
      <c r="E94" s="96">
        <f t="shared" si="11"/>
        <v>963.23611095946217</v>
      </c>
      <c r="F94" s="96">
        <f t="shared" si="9"/>
        <v>1653.1147440052673</v>
      </c>
      <c r="G94" s="96">
        <f t="shared" si="8"/>
        <v>235566.58093331649</v>
      </c>
      <c r="M94" s="148"/>
      <c r="N94" s="134"/>
      <c r="O94" s="132"/>
      <c r="P94" s="149"/>
      <c r="Q94" s="149"/>
      <c r="R94" s="149"/>
      <c r="S94" s="149"/>
    </row>
    <row r="95" spans="1:19" x14ac:dyDescent="0.25">
      <c r="A95" s="94">
        <f t="shared" si="12"/>
        <v>46569</v>
      </c>
      <c r="B95" s="95">
        <v>79</v>
      </c>
      <c r="C95" s="82">
        <f t="shared" si="7"/>
        <v>235566.58093331649</v>
      </c>
      <c r="D95" s="96">
        <f t="shared" si="10"/>
        <v>687.06919438883983</v>
      </c>
      <c r="E95" s="96">
        <f t="shared" si="11"/>
        <v>966.04554961642714</v>
      </c>
      <c r="F95" s="96">
        <f t="shared" si="9"/>
        <v>1653.1147440052669</v>
      </c>
      <c r="G95" s="96">
        <f t="shared" si="8"/>
        <v>234600.53538370007</v>
      </c>
      <c r="M95" s="148"/>
      <c r="N95" s="134"/>
      <c r="O95" s="132"/>
      <c r="P95" s="149"/>
      <c r="Q95" s="149"/>
      <c r="R95" s="149"/>
      <c r="S95" s="149"/>
    </row>
    <row r="96" spans="1:19" x14ac:dyDescent="0.25">
      <c r="A96" s="94">
        <f t="shared" si="12"/>
        <v>46600</v>
      </c>
      <c r="B96" s="95">
        <v>80</v>
      </c>
      <c r="C96" s="82">
        <f t="shared" si="7"/>
        <v>234600.53538370007</v>
      </c>
      <c r="D96" s="96">
        <f t="shared" si="10"/>
        <v>684.25156153579201</v>
      </c>
      <c r="E96" s="96">
        <f t="shared" si="11"/>
        <v>968.86318246947519</v>
      </c>
      <c r="F96" s="96">
        <f t="shared" si="9"/>
        <v>1653.1147440052673</v>
      </c>
      <c r="G96" s="96">
        <f t="shared" si="8"/>
        <v>233631.6722012306</v>
      </c>
      <c r="M96" s="148"/>
      <c r="N96" s="134"/>
      <c r="O96" s="132"/>
      <c r="P96" s="149"/>
      <c r="Q96" s="149"/>
      <c r="R96" s="149"/>
      <c r="S96" s="149"/>
    </row>
    <row r="97" spans="1:19" x14ac:dyDescent="0.25">
      <c r="A97" s="94">
        <f t="shared" si="12"/>
        <v>46631</v>
      </c>
      <c r="B97" s="95">
        <v>81</v>
      </c>
      <c r="C97" s="82">
        <f t="shared" si="7"/>
        <v>233631.6722012306</v>
      </c>
      <c r="D97" s="96">
        <f t="shared" si="10"/>
        <v>681.42571058692261</v>
      </c>
      <c r="E97" s="96">
        <f t="shared" si="11"/>
        <v>971.68903341834437</v>
      </c>
      <c r="F97" s="96">
        <f t="shared" si="9"/>
        <v>1653.1147440052669</v>
      </c>
      <c r="G97" s="96">
        <f t="shared" si="8"/>
        <v>232659.98316781226</v>
      </c>
      <c r="M97" s="148"/>
      <c r="N97" s="134"/>
      <c r="O97" s="132"/>
      <c r="P97" s="149"/>
      <c r="Q97" s="149"/>
      <c r="R97" s="149"/>
      <c r="S97" s="149"/>
    </row>
    <row r="98" spans="1:19" x14ac:dyDescent="0.25">
      <c r="A98" s="94">
        <f t="shared" si="12"/>
        <v>46661</v>
      </c>
      <c r="B98" s="95">
        <v>82</v>
      </c>
      <c r="C98" s="82">
        <f t="shared" si="7"/>
        <v>232659.98316781226</v>
      </c>
      <c r="D98" s="96">
        <f t="shared" si="10"/>
        <v>678.59161757278582</v>
      </c>
      <c r="E98" s="96">
        <f t="shared" si="11"/>
        <v>974.52312643248126</v>
      </c>
      <c r="F98" s="96">
        <f t="shared" si="9"/>
        <v>1653.1147440052671</v>
      </c>
      <c r="G98" s="96">
        <f t="shared" si="8"/>
        <v>231685.46004137979</v>
      </c>
      <c r="M98" s="148"/>
      <c r="N98" s="134"/>
      <c r="O98" s="132"/>
      <c r="P98" s="149"/>
      <c r="Q98" s="149"/>
      <c r="R98" s="149"/>
      <c r="S98" s="149"/>
    </row>
    <row r="99" spans="1:19" x14ac:dyDescent="0.25">
      <c r="A99" s="94">
        <f t="shared" si="12"/>
        <v>46692</v>
      </c>
      <c r="B99" s="95">
        <v>83</v>
      </c>
      <c r="C99" s="82">
        <f t="shared" si="7"/>
        <v>231685.46004137979</v>
      </c>
      <c r="D99" s="96">
        <f t="shared" si="10"/>
        <v>675.74925845402447</v>
      </c>
      <c r="E99" s="96">
        <f t="shared" si="11"/>
        <v>977.36548555124273</v>
      </c>
      <c r="F99" s="96">
        <f t="shared" si="9"/>
        <v>1653.1147440052673</v>
      </c>
      <c r="G99" s="96">
        <f t="shared" si="8"/>
        <v>230708.09455582855</v>
      </c>
      <c r="M99" s="148"/>
      <c r="N99" s="134"/>
      <c r="O99" s="132"/>
      <c r="P99" s="149"/>
      <c r="Q99" s="149"/>
      <c r="R99" s="149"/>
      <c r="S99" s="149"/>
    </row>
    <row r="100" spans="1:19" x14ac:dyDescent="0.25">
      <c r="A100" s="94">
        <f t="shared" si="12"/>
        <v>46722</v>
      </c>
      <c r="B100" s="95">
        <v>84</v>
      </c>
      <c r="C100" s="82">
        <f t="shared" si="7"/>
        <v>230708.09455582855</v>
      </c>
      <c r="D100" s="96">
        <f t="shared" si="10"/>
        <v>672.8986091211666</v>
      </c>
      <c r="E100" s="96">
        <f t="shared" si="11"/>
        <v>980.21613488410037</v>
      </c>
      <c r="F100" s="96">
        <f t="shared" si="9"/>
        <v>1653.1147440052669</v>
      </c>
      <c r="G100" s="96">
        <f t="shared" si="8"/>
        <v>229727.87842094444</v>
      </c>
      <c r="M100" s="148"/>
      <c r="N100" s="134"/>
      <c r="O100" s="132"/>
      <c r="P100" s="149"/>
      <c r="Q100" s="149"/>
      <c r="R100" s="149"/>
      <c r="S100" s="149"/>
    </row>
    <row r="101" spans="1:19" x14ac:dyDescent="0.25">
      <c r="A101" s="94">
        <f t="shared" si="12"/>
        <v>46753</v>
      </c>
      <c r="B101" s="95">
        <v>85</v>
      </c>
      <c r="C101" s="82">
        <f t="shared" si="7"/>
        <v>229727.87842094444</v>
      </c>
      <c r="D101" s="96">
        <f t="shared" si="10"/>
        <v>670.03964539442131</v>
      </c>
      <c r="E101" s="96">
        <f t="shared" si="11"/>
        <v>983.07509861084588</v>
      </c>
      <c r="F101" s="96">
        <f t="shared" si="9"/>
        <v>1653.1147440052673</v>
      </c>
      <c r="G101" s="96">
        <f t="shared" si="8"/>
        <v>228744.80332233361</v>
      </c>
      <c r="M101" s="148"/>
      <c r="N101" s="134"/>
      <c r="O101" s="132"/>
      <c r="P101" s="149"/>
      <c r="Q101" s="149"/>
      <c r="R101" s="149"/>
      <c r="S101" s="149"/>
    </row>
    <row r="102" spans="1:19" x14ac:dyDescent="0.25">
      <c r="A102" s="94">
        <f t="shared" si="12"/>
        <v>46784</v>
      </c>
      <c r="B102" s="95">
        <v>86</v>
      </c>
      <c r="C102" s="82">
        <f t="shared" si="7"/>
        <v>228744.80332233361</v>
      </c>
      <c r="D102" s="96">
        <f t="shared" si="10"/>
        <v>667.1723430234731</v>
      </c>
      <c r="E102" s="96">
        <f t="shared" si="11"/>
        <v>985.94240098179398</v>
      </c>
      <c r="F102" s="96">
        <f t="shared" si="9"/>
        <v>1653.1147440052671</v>
      </c>
      <c r="G102" s="96">
        <f t="shared" si="8"/>
        <v>227758.86092135182</v>
      </c>
      <c r="M102" s="148"/>
      <c r="N102" s="134"/>
      <c r="O102" s="132"/>
      <c r="P102" s="149"/>
      <c r="Q102" s="149"/>
      <c r="R102" s="149"/>
      <c r="S102" s="149"/>
    </row>
    <row r="103" spans="1:19" x14ac:dyDescent="0.25">
      <c r="A103" s="94">
        <f t="shared" si="12"/>
        <v>46813</v>
      </c>
      <c r="B103" s="95">
        <v>87</v>
      </c>
      <c r="C103" s="82">
        <f t="shared" si="7"/>
        <v>227758.86092135182</v>
      </c>
      <c r="D103" s="96">
        <f t="shared" si="10"/>
        <v>664.29667768727597</v>
      </c>
      <c r="E103" s="96">
        <f t="shared" si="11"/>
        <v>988.81806631799077</v>
      </c>
      <c r="F103" s="96">
        <f t="shared" si="9"/>
        <v>1653.1147440052669</v>
      </c>
      <c r="G103" s="96">
        <f t="shared" si="8"/>
        <v>226770.04285503383</v>
      </c>
      <c r="M103" s="148"/>
      <c r="N103" s="134"/>
      <c r="O103" s="132"/>
      <c r="P103" s="149"/>
      <c r="Q103" s="149"/>
      <c r="R103" s="149"/>
      <c r="S103" s="149"/>
    </row>
    <row r="104" spans="1:19" x14ac:dyDescent="0.25">
      <c r="A104" s="94">
        <f t="shared" si="12"/>
        <v>46844</v>
      </c>
      <c r="B104" s="95">
        <v>88</v>
      </c>
      <c r="C104" s="82">
        <f t="shared" si="7"/>
        <v>226770.04285503383</v>
      </c>
      <c r="D104" s="96">
        <f t="shared" si="10"/>
        <v>661.41262499384868</v>
      </c>
      <c r="E104" s="96">
        <f t="shared" si="11"/>
        <v>991.70211901141829</v>
      </c>
      <c r="F104" s="96">
        <f t="shared" si="9"/>
        <v>1653.1147440052669</v>
      </c>
      <c r="G104" s="96">
        <f t="shared" si="8"/>
        <v>225778.34073602239</v>
      </c>
      <c r="M104" s="148"/>
      <c r="N104" s="134"/>
      <c r="O104" s="132"/>
      <c r="P104" s="149"/>
      <c r="Q104" s="149"/>
      <c r="R104" s="149"/>
      <c r="S104" s="149"/>
    </row>
    <row r="105" spans="1:19" x14ac:dyDescent="0.25">
      <c r="A105" s="94">
        <f t="shared" si="12"/>
        <v>46874</v>
      </c>
      <c r="B105" s="95">
        <v>89</v>
      </c>
      <c r="C105" s="82">
        <f t="shared" si="7"/>
        <v>225778.34073602239</v>
      </c>
      <c r="D105" s="96">
        <f t="shared" si="10"/>
        <v>658.52016048006533</v>
      </c>
      <c r="E105" s="96">
        <f t="shared" si="11"/>
        <v>994.59458352520164</v>
      </c>
      <c r="F105" s="96">
        <f t="shared" si="9"/>
        <v>1653.1147440052669</v>
      </c>
      <c r="G105" s="96">
        <f t="shared" si="8"/>
        <v>224783.74615249719</v>
      </c>
      <c r="M105" s="148"/>
      <c r="N105" s="134"/>
      <c r="O105" s="132"/>
      <c r="P105" s="149"/>
      <c r="Q105" s="149"/>
      <c r="R105" s="149"/>
      <c r="S105" s="149"/>
    </row>
    <row r="106" spans="1:19" x14ac:dyDescent="0.25">
      <c r="A106" s="94">
        <f t="shared" si="12"/>
        <v>46905</v>
      </c>
      <c r="B106" s="95">
        <v>90</v>
      </c>
      <c r="C106" s="82">
        <f t="shared" si="7"/>
        <v>224783.74615249719</v>
      </c>
      <c r="D106" s="96">
        <f t="shared" si="10"/>
        <v>655.61925961145016</v>
      </c>
      <c r="E106" s="96">
        <f t="shared" si="11"/>
        <v>997.49548439381681</v>
      </c>
      <c r="F106" s="96">
        <f t="shared" si="9"/>
        <v>1653.1147440052669</v>
      </c>
      <c r="G106" s="96">
        <f t="shared" si="8"/>
        <v>223786.25066810337</v>
      </c>
      <c r="M106" s="148"/>
      <c r="N106" s="134"/>
      <c r="O106" s="132"/>
      <c r="P106" s="149"/>
      <c r="Q106" s="149"/>
      <c r="R106" s="149"/>
      <c r="S106" s="149"/>
    </row>
    <row r="107" spans="1:19" x14ac:dyDescent="0.25">
      <c r="A107" s="94">
        <f t="shared" si="12"/>
        <v>46935</v>
      </c>
      <c r="B107" s="95">
        <v>91</v>
      </c>
      <c r="C107" s="82">
        <f t="shared" si="7"/>
        <v>223786.25066810337</v>
      </c>
      <c r="D107" s="96">
        <f t="shared" si="10"/>
        <v>652.70989778196827</v>
      </c>
      <c r="E107" s="96">
        <f t="shared" si="11"/>
        <v>1000.4048462232989</v>
      </c>
      <c r="F107" s="96">
        <f t="shared" si="9"/>
        <v>1653.1147440052673</v>
      </c>
      <c r="G107" s="96">
        <f t="shared" si="8"/>
        <v>222785.84582188007</v>
      </c>
      <c r="M107" s="148"/>
      <c r="N107" s="134"/>
      <c r="O107" s="132"/>
      <c r="P107" s="149"/>
      <c r="Q107" s="149"/>
      <c r="R107" s="149"/>
      <c r="S107" s="149"/>
    </row>
    <row r="108" spans="1:19" x14ac:dyDescent="0.25">
      <c r="A108" s="94">
        <f t="shared" si="12"/>
        <v>46966</v>
      </c>
      <c r="B108" s="95">
        <v>92</v>
      </c>
      <c r="C108" s="82">
        <f t="shared" si="7"/>
        <v>222785.84582188007</v>
      </c>
      <c r="D108" s="96">
        <f t="shared" si="10"/>
        <v>649.79205031381696</v>
      </c>
      <c r="E108" s="96">
        <f t="shared" si="11"/>
        <v>1003.32269369145</v>
      </c>
      <c r="F108" s="96">
        <f t="shared" si="9"/>
        <v>1653.1147440052669</v>
      </c>
      <c r="G108" s="96">
        <f t="shared" si="8"/>
        <v>221782.52312818862</v>
      </c>
      <c r="M108" s="148"/>
      <c r="N108" s="134"/>
      <c r="O108" s="132"/>
      <c r="P108" s="149"/>
      <c r="Q108" s="149"/>
      <c r="R108" s="149"/>
      <c r="S108" s="149"/>
    </row>
    <row r="109" spans="1:19" x14ac:dyDescent="0.25">
      <c r="A109" s="94">
        <f t="shared" si="12"/>
        <v>46997</v>
      </c>
      <c r="B109" s="95">
        <v>93</v>
      </c>
      <c r="C109" s="82">
        <f t="shared" si="7"/>
        <v>221782.52312818862</v>
      </c>
      <c r="D109" s="96">
        <f t="shared" si="10"/>
        <v>646.86569245721682</v>
      </c>
      <c r="E109" s="96">
        <f t="shared" si="11"/>
        <v>1006.2490515480503</v>
      </c>
      <c r="F109" s="96">
        <f t="shared" si="9"/>
        <v>1653.1147440052671</v>
      </c>
      <c r="G109" s="96">
        <f t="shared" si="8"/>
        <v>220776.27407664058</v>
      </c>
      <c r="M109" s="148"/>
      <c r="N109" s="134"/>
      <c r="O109" s="132"/>
      <c r="P109" s="149"/>
      <c r="Q109" s="149"/>
      <c r="R109" s="149"/>
      <c r="S109" s="149"/>
    </row>
    <row r="110" spans="1:19" x14ac:dyDescent="0.25">
      <c r="A110" s="94">
        <f t="shared" si="12"/>
        <v>47027</v>
      </c>
      <c r="B110" s="95">
        <v>94</v>
      </c>
      <c r="C110" s="82">
        <f t="shared" si="7"/>
        <v>220776.27407664058</v>
      </c>
      <c r="D110" s="96">
        <f t="shared" si="10"/>
        <v>643.93079939020174</v>
      </c>
      <c r="E110" s="96">
        <f t="shared" si="11"/>
        <v>1009.1839446150653</v>
      </c>
      <c r="F110" s="96">
        <f t="shared" si="9"/>
        <v>1653.1147440052671</v>
      </c>
      <c r="G110" s="96">
        <f t="shared" si="8"/>
        <v>219767.09013202551</v>
      </c>
      <c r="M110" s="148"/>
      <c r="N110" s="134"/>
      <c r="O110" s="132"/>
      <c r="P110" s="149"/>
      <c r="Q110" s="149"/>
      <c r="R110" s="149"/>
      <c r="S110" s="149"/>
    </row>
    <row r="111" spans="1:19" x14ac:dyDescent="0.25">
      <c r="A111" s="94">
        <f t="shared" si="12"/>
        <v>47058</v>
      </c>
      <c r="B111" s="95">
        <v>95</v>
      </c>
      <c r="C111" s="82">
        <f t="shared" si="7"/>
        <v>219767.09013202551</v>
      </c>
      <c r="D111" s="96">
        <f t="shared" si="10"/>
        <v>640.98734621840788</v>
      </c>
      <c r="E111" s="96">
        <f t="shared" si="11"/>
        <v>1012.1273977868593</v>
      </c>
      <c r="F111" s="96">
        <f t="shared" si="9"/>
        <v>1653.1147440052673</v>
      </c>
      <c r="G111" s="96">
        <f t="shared" si="8"/>
        <v>218754.96273423865</v>
      </c>
      <c r="M111" s="148"/>
      <c r="N111" s="134"/>
      <c r="O111" s="132"/>
      <c r="P111" s="149"/>
      <c r="Q111" s="149"/>
      <c r="R111" s="149"/>
      <c r="S111" s="149"/>
    </row>
    <row r="112" spans="1:19" x14ac:dyDescent="0.25">
      <c r="A112" s="94">
        <f t="shared" si="12"/>
        <v>47088</v>
      </c>
      <c r="B112" s="95">
        <v>96</v>
      </c>
      <c r="C112" s="82">
        <f t="shared" si="7"/>
        <v>218754.96273423865</v>
      </c>
      <c r="D112" s="96">
        <f t="shared" si="10"/>
        <v>638.0353079748628</v>
      </c>
      <c r="E112" s="96">
        <f t="shared" si="11"/>
        <v>1015.0794360304044</v>
      </c>
      <c r="F112" s="96">
        <f t="shared" si="9"/>
        <v>1653.1147440052673</v>
      </c>
      <c r="G112" s="96">
        <f t="shared" si="8"/>
        <v>217739.88329820824</v>
      </c>
      <c r="M112" s="148"/>
      <c r="N112" s="134"/>
      <c r="O112" s="132"/>
      <c r="P112" s="149"/>
      <c r="Q112" s="149"/>
      <c r="R112" s="149"/>
      <c r="S112" s="149"/>
    </row>
    <row r="113" spans="1:19" x14ac:dyDescent="0.25">
      <c r="A113" s="94">
        <f t="shared" si="12"/>
        <v>47119</v>
      </c>
      <c r="B113" s="95">
        <v>97</v>
      </c>
      <c r="C113" s="82">
        <f t="shared" si="7"/>
        <v>217739.88329820824</v>
      </c>
      <c r="D113" s="96">
        <f t="shared" si="10"/>
        <v>635.07465961977402</v>
      </c>
      <c r="E113" s="96">
        <f t="shared" si="11"/>
        <v>1018.0400843854929</v>
      </c>
      <c r="F113" s="96">
        <f t="shared" si="9"/>
        <v>1653.1147440052669</v>
      </c>
      <c r="G113" s="96">
        <f t="shared" si="8"/>
        <v>216721.84321382275</v>
      </c>
      <c r="M113" s="148"/>
      <c r="N113" s="134"/>
      <c r="O113" s="132"/>
      <c r="P113" s="149"/>
      <c r="Q113" s="149"/>
      <c r="R113" s="149"/>
      <c r="S113" s="149"/>
    </row>
    <row r="114" spans="1:19" x14ac:dyDescent="0.25">
      <c r="A114" s="94">
        <f t="shared" si="12"/>
        <v>47150</v>
      </c>
      <c r="B114" s="95">
        <v>98</v>
      </c>
      <c r="C114" s="82">
        <f t="shared" si="7"/>
        <v>216721.84321382275</v>
      </c>
      <c r="D114" s="96">
        <f t="shared" si="10"/>
        <v>632.10537604031651</v>
      </c>
      <c r="E114" s="96">
        <f t="shared" si="11"/>
        <v>1021.0093679649506</v>
      </c>
      <c r="F114" s="96">
        <f t="shared" si="9"/>
        <v>1653.1147440052671</v>
      </c>
      <c r="G114" s="96">
        <f t="shared" si="8"/>
        <v>215700.83384585779</v>
      </c>
      <c r="M114" s="148"/>
      <c r="N114" s="134"/>
      <c r="O114" s="132"/>
      <c r="P114" s="149"/>
      <c r="Q114" s="149"/>
      <c r="R114" s="149"/>
      <c r="S114" s="149"/>
    </row>
    <row r="115" spans="1:19" x14ac:dyDescent="0.25">
      <c r="A115" s="94">
        <f t="shared" si="12"/>
        <v>47178</v>
      </c>
      <c r="B115" s="95">
        <v>99</v>
      </c>
      <c r="C115" s="82">
        <f t="shared" si="7"/>
        <v>215700.83384585779</v>
      </c>
      <c r="D115" s="96">
        <f t="shared" si="10"/>
        <v>629.12743205041863</v>
      </c>
      <c r="E115" s="96">
        <f t="shared" si="11"/>
        <v>1023.9873119548485</v>
      </c>
      <c r="F115" s="96">
        <f t="shared" si="9"/>
        <v>1653.1147440052671</v>
      </c>
      <c r="G115" s="96">
        <f t="shared" si="8"/>
        <v>214676.84653390295</v>
      </c>
      <c r="M115" s="148"/>
      <c r="N115" s="134"/>
      <c r="O115" s="132"/>
      <c r="P115" s="149"/>
      <c r="Q115" s="149"/>
      <c r="R115" s="149"/>
      <c r="S115" s="149"/>
    </row>
    <row r="116" spans="1:19" x14ac:dyDescent="0.25">
      <c r="A116" s="94">
        <f t="shared" si="12"/>
        <v>47209</v>
      </c>
      <c r="B116" s="95">
        <v>100</v>
      </c>
      <c r="C116" s="82">
        <f t="shared" si="7"/>
        <v>214676.84653390295</v>
      </c>
      <c r="D116" s="96">
        <f t="shared" si="10"/>
        <v>626.14080239055033</v>
      </c>
      <c r="E116" s="96">
        <f t="shared" si="11"/>
        <v>1026.9739416147168</v>
      </c>
      <c r="F116" s="96">
        <f t="shared" si="9"/>
        <v>1653.1147440052671</v>
      </c>
      <c r="G116" s="96">
        <f t="shared" si="8"/>
        <v>213649.87259228824</v>
      </c>
      <c r="M116" s="148"/>
      <c r="N116" s="134"/>
      <c r="O116" s="132"/>
      <c r="P116" s="149"/>
      <c r="Q116" s="149"/>
      <c r="R116" s="149"/>
      <c r="S116" s="149"/>
    </row>
    <row r="117" spans="1:19" x14ac:dyDescent="0.25">
      <c r="A117" s="94">
        <f t="shared" si="12"/>
        <v>47239</v>
      </c>
      <c r="B117" s="95">
        <v>101</v>
      </c>
      <c r="C117" s="82">
        <f t="shared" si="7"/>
        <v>213649.87259228824</v>
      </c>
      <c r="D117" s="96">
        <f t="shared" si="10"/>
        <v>623.14546172750738</v>
      </c>
      <c r="E117" s="96">
        <f t="shared" si="11"/>
        <v>1029.9692822777597</v>
      </c>
      <c r="F117" s="96">
        <f t="shared" si="9"/>
        <v>1653.1147440052671</v>
      </c>
      <c r="G117" s="96">
        <f t="shared" si="8"/>
        <v>212619.90331001047</v>
      </c>
      <c r="M117" s="148"/>
      <c r="N117" s="134"/>
      <c r="O117" s="132"/>
      <c r="P117" s="149"/>
      <c r="Q117" s="149"/>
      <c r="R117" s="149"/>
      <c r="S117" s="149"/>
    </row>
    <row r="118" spans="1:19" x14ac:dyDescent="0.25">
      <c r="A118" s="94">
        <f t="shared" si="12"/>
        <v>47270</v>
      </c>
      <c r="B118" s="95">
        <v>102</v>
      </c>
      <c r="C118" s="82">
        <f t="shared" si="7"/>
        <v>212619.90331001047</v>
      </c>
      <c r="D118" s="96">
        <f t="shared" si="10"/>
        <v>620.14138465419728</v>
      </c>
      <c r="E118" s="96">
        <f t="shared" si="11"/>
        <v>1032.9733593510698</v>
      </c>
      <c r="F118" s="96">
        <f t="shared" si="9"/>
        <v>1653.1147440052671</v>
      </c>
      <c r="G118" s="96">
        <f t="shared" si="8"/>
        <v>211586.9299506594</v>
      </c>
      <c r="M118" s="148"/>
      <c r="N118" s="134"/>
      <c r="O118" s="132"/>
      <c r="P118" s="149"/>
      <c r="Q118" s="149"/>
      <c r="R118" s="149"/>
      <c r="S118" s="149"/>
    </row>
    <row r="119" spans="1:19" x14ac:dyDescent="0.25">
      <c r="A119" s="94">
        <f t="shared" si="12"/>
        <v>47300</v>
      </c>
      <c r="B119" s="95">
        <v>103</v>
      </c>
      <c r="C119" s="82">
        <f t="shared" si="7"/>
        <v>211586.9299506594</v>
      </c>
      <c r="D119" s="96">
        <f t="shared" si="10"/>
        <v>617.12854568942328</v>
      </c>
      <c r="E119" s="96">
        <f t="shared" si="11"/>
        <v>1035.9861983158437</v>
      </c>
      <c r="F119" s="96">
        <f t="shared" si="9"/>
        <v>1653.1147440052669</v>
      </c>
      <c r="G119" s="96">
        <f t="shared" si="8"/>
        <v>210550.94375234356</v>
      </c>
      <c r="M119" s="148"/>
      <c r="N119" s="134"/>
      <c r="O119" s="132"/>
      <c r="P119" s="149"/>
      <c r="Q119" s="149"/>
      <c r="R119" s="149"/>
      <c r="S119" s="149"/>
    </row>
    <row r="120" spans="1:19" x14ac:dyDescent="0.25">
      <c r="A120" s="94">
        <f t="shared" si="12"/>
        <v>47331</v>
      </c>
      <c r="B120" s="95">
        <v>104</v>
      </c>
      <c r="C120" s="82">
        <f t="shared" si="7"/>
        <v>210550.94375234356</v>
      </c>
      <c r="D120" s="96">
        <f t="shared" si="10"/>
        <v>614.10691927766879</v>
      </c>
      <c r="E120" s="96">
        <f t="shared" si="11"/>
        <v>1039.0078247275983</v>
      </c>
      <c r="F120" s="96">
        <f t="shared" si="9"/>
        <v>1653.1147440052671</v>
      </c>
      <c r="G120" s="96">
        <f t="shared" si="8"/>
        <v>209511.93592761597</v>
      </c>
      <c r="M120" s="148"/>
      <c r="N120" s="134"/>
      <c r="O120" s="132"/>
      <c r="P120" s="149"/>
      <c r="Q120" s="149"/>
      <c r="R120" s="149"/>
      <c r="S120" s="149"/>
    </row>
    <row r="121" spans="1:19" x14ac:dyDescent="0.25">
      <c r="A121" s="94">
        <f t="shared" si="12"/>
        <v>47362</v>
      </c>
      <c r="B121" s="95">
        <v>105</v>
      </c>
      <c r="C121" s="82">
        <f t="shared" si="7"/>
        <v>209511.93592761597</v>
      </c>
      <c r="D121" s="96">
        <f t="shared" si="10"/>
        <v>611.07647978888008</v>
      </c>
      <c r="E121" s="96">
        <f t="shared" si="11"/>
        <v>1042.038264216387</v>
      </c>
      <c r="F121" s="96">
        <f t="shared" si="9"/>
        <v>1653.1147440052671</v>
      </c>
      <c r="G121" s="96">
        <f t="shared" si="8"/>
        <v>208469.89766339958</v>
      </c>
      <c r="M121" s="148"/>
      <c r="N121" s="134"/>
      <c r="O121" s="132"/>
      <c r="P121" s="149"/>
      <c r="Q121" s="149"/>
      <c r="R121" s="149"/>
      <c r="S121" s="149"/>
    </row>
    <row r="122" spans="1:19" x14ac:dyDescent="0.25">
      <c r="A122" s="94">
        <f t="shared" si="12"/>
        <v>47392</v>
      </c>
      <c r="B122" s="95">
        <v>106</v>
      </c>
      <c r="C122" s="82">
        <f t="shared" si="7"/>
        <v>208469.89766339958</v>
      </c>
      <c r="D122" s="96">
        <f t="shared" si="10"/>
        <v>608.03720151824882</v>
      </c>
      <c r="E122" s="96">
        <f t="shared" si="11"/>
        <v>1045.0775424870183</v>
      </c>
      <c r="F122" s="96">
        <f t="shared" si="9"/>
        <v>1653.1147440052671</v>
      </c>
      <c r="G122" s="96">
        <f t="shared" si="8"/>
        <v>207424.82012091257</v>
      </c>
      <c r="M122" s="148"/>
      <c r="N122" s="134"/>
      <c r="O122" s="132"/>
      <c r="P122" s="149"/>
      <c r="Q122" s="149"/>
      <c r="R122" s="149"/>
      <c r="S122" s="149"/>
    </row>
    <row r="123" spans="1:19" x14ac:dyDescent="0.25">
      <c r="A123" s="94">
        <f t="shared" si="12"/>
        <v>47423</v>
      </c>
      <c r="B123" s="95">
        <v>107</v>
      </c>
      <c r="C123" s="82">
        <f t="shared" si="7"/>
        <v>207424.82012091257</v>
      </c>
      <c r="D123" s="96">
        <f t="shared" si="10"/>
        <v>604.98905868599502</v>
      </c>
      <c r="E123" s="96">
        <f t="shared" si="11"/>
        <v>1048.1256853192722</v>
      </c>
      <c r="F123" s="96">
        <f t="shared" si="9"/>
        <v>1653.1147440052673</v>
      </c>
      <c r="G123" s="96">
        <f t="shared" si="8"/>
        <v>206376.69443559329</v>
      </c>
      <c r="M123" s="148"/>
      <c r="N123" s="134"/>
      <c r="O123" s="132"/>
      <c r="P123" s="149"/>
      <c r="Q123" s="149"/>
      <c r="R123" s="149"/>
      <c r="S123" s="149"/>
    </row>
    <row r="124" spans="1:19" x14ac:dyDescent="0.25">
      <c r="A124" s="94">
        <f t="shared" si="12"/>
        <v>47453</v>
      </c>
      <c r="B124" s="95">
        <v>108</v>
      </c>
      <c r="C124" s="82">
        <f t="shared" si="7"/>
        <v>206376.69443559329</v>
      </c>
      <c r="D124" s="96">
        <f t="shared" si="10"/>
        <v>601.93202543714722</v>
      </c>
      <c r="E124" s="96">
        <f t="shared" si="11"/>
        <v>1051.18271856812</v>
      </c>
      <c r="F124" s="96">
        <f t="shared" si="9"/>
        <v>1653.1147440052673</v>
      </c>
      <c r="G124" s="96">
        <f t="shared" si="8"/>
        <v>205325.51171702516</v>
      </c>
      <c r="M124" s="148"/>
      <c r="N124" s="134"/>
      <c r="O124" s="132"/>
      <c r="P124" s="149"/>
      <c r="Q124" s="149"/>
      <c r="R124" s="149"/>
      <c r="S124" s="149"/>
    </row>
    <row r="125" spans="1:19" x14ac:dyDescent="0.25">
      <c r="A125" s="94">
        <f t="shared" si="12"/>
        <v>47484</v>
      </c>
      <c r="B125" s="95">
        <v>109</v>
      </c>
      <c r="C125" s="82">
        <f t="shared" si="7"/>
        <v>205325.51171702516</v>
      </c>
      <c r="D125" s="96">
        <f t="shared" si="10"/>
        <v>598.86607584132355</v>
      </c>
      <c r="E125" s="96">
        <f t="shared" si="11"/>
        <v>1054.2486681639436</v>
      </c>
      <c r="F125" s="96">
        <f t="shared" si="9"/>
        <v>1653.1147440052673</v>
      </c>
      <c r="G125" s="96">
        <f t="shared" si="8"/>
        <v>204271.2630488612</v>
      </c>
      <c r="M125" s="148"/>
      <c r="N125" s="134"/>
      <c r="O125" s="132"/>
      <c r="P125" s="149"/>
      <c r="Q125" s="149"/>
      <c r="R125" s="149"/>
      <c r="S125" s="149"/>
    </row>
    <row r="126" spans="1:19" x14ac:dyDescent="0.25">
      <c r="A126" s="94">
        <f t="shared" si="12"/>
        <v>47515</v>
      </c>
      <c r="B126" s="95">
        <v>110</v>
      </c>
      <c r="C126" s="82">
        <f t="shared" si="7"/>
        <v>204271.2630488612</v>
      </c>
      <c r="D126" s="96">
        <f t="shared" si="10"/>
        <v>595.79118389251198</v>
      </c>
      <c r="E126" s="96">
        <f t="shared" si="11"/>
        <v>1057.3235601127551</v>
      </c>
      <c r="F126" s="96">
        <f t="shared" si="9"/>
        <v>1653.1147440052671</v>
      </c>
      <c r="G126" s="96">
        <f t="shared" si="8"/>
        <v>203213.93948874844</v>
      </c>
      <c r="M126" s="148"/>
      <c r="N126" s="134"/>
      <c r="O126" s="132"/>
      <c r="P126" s="149"/>
      <c r="Q126" s="149"/>
      <c r="R126" s="149"/>
      <c r="S126" s="149"/>
    </row>
    <row r="127" spans="1:19" x14ac:dyDescent="0.25">
      <c r="A127" s="94">
        <f t="shared" si="12"/>
        <v>47543</v>
      </c>
      <c r="B127" s="95">
        <v>111</v>
      </c>
      <c r="C127" s="82">
        <f t="shared" si="7"/>
        <v>203213.93948874844</v>
      </c>
      <c r="D127" s="96">
        <f t="shared" si="10"/>
        <v>592.70732350884975</v>
      </c>
      <c r="E127" s="96">
        <f t="shared" si="11"/>
        <v>1060.4074204964174</v>
      </c>
      <c r="F127" s="96">
        <f t="shared" si="9"/>
        <v>1653.1147440052673</v>
      </c>
      <c r="G127" s="96">
        <f t="shared" si="8"/>
        <v>202153.53206825201</v>
      </c>
      <c r="M127" s="148"/>
      <c r="N127" s="134"/>
      <c r="O127" s="132"/>
      <c r="P127" s="149"/>
      <c r="Q127" s="149"/>
      <c r="R127" s="149"/>
      <c r="S127" s="149"/>
    </row>
    <row r="128" spans="1:19" x14ac:dyDescent="0.25">
      <c r="A128" s="94">
        <f t="shared" si="12"/>
        <v>47574</v>
      </c>
      <c r="B128" s="95">
        <v>112</v>
      </c>
      <c r="C128" s="82">
        <f t="shared" si="7"/>
        <v>202153.53206825201</v>
      </c>
      <c r="D128" s="96">
        <f t="shared" si="10"/>
        <v>589.61446853240182</v>
      </c>
      <c r="E128" s="96">
        <f t="shared" si="11"/>
        <v>1063.5002754728653</v>
      </c>
      <c r="F128" s="96">
        <f t="shared" si="9"/>
        <v>1653.1147440052671</v>
      </c>
      <c r="G128" s="96">
        <f t="shared" si="8"/>
        <v>201090.03179277913</v>
      </c>
      <c r="M128" s="148"/>
      <c r="N128" s="134"/>
      <c r="O128" s="132"/>
      <c r="P128" s="149"/>
      <c r="Q128" s="149"/>
      <c r="R128" s="149"/>
      <c r="S128" s="149"/>
    </row>
    <row r="129" spans="1:19" x14ac:dyDescent="0.25">
      <c r="A129" s="94">
        <f t="shared" si="12"/>
        <v>47604</v>
      </c>
      <c r="B129" s="95">
        <v>113</v>
      </c>
      <c r="C129" s="82">
        <f t="shared" si="7"/>
        <v>201090.03179277913</v>
      </c>
      <c r="D129" s="96">
        <f t="shared" si="10"/>
        <v>586.51259272893947</v>
      </c>
      <c r="E129" s="96">
        <f t="shared" si="11"/>
        <v>1066.6021512763277</v>
      </c>
      <c r="F129" s="96">
        <f t="shared" si="9"/>
        <v>1653.1147440052673</v>
      </c>
      <c r="G129" s="96">
        <f t="shared" si="8"/>
        <v>200023.42964150279</v>
      </c>
      <c r="M129" s="148"/>
      <c r="N129" s="134"/>
      <c r="O129" s="132"/>
      <c r="P129" s="149"/>
      <c r="Q129" s="149"/>
      <c r="R129" s="149"/>
      <c r="S129" s="149"/>
    </row>
    <row r="130" spans="1:19" x14ac:dyDescent="0.25">
      <c r="A130" s="94">
        <f t="shared" si="12"/>
        <v>47635</v>
      </c>
      <c r="B130" s="95">
        <v>114</v>
      </c>
      <c r="C130" s="82">
        <f t="shared" si="7"/>
        <v>200023.42964150279</v>
      </c>
      <c r="D130" s="96">
        <f t="shared" si="10"/>
        <v>583.40166978771686</v>
      </c>
      <c r="E130" s="96">
        <f t="shared" si="11"/>
        <v>1069.7130742175505</v>
      </c>
      <c r="F130" s="96">
        <f t="shared" si="9"/>
        <v>1653.1147440052673</v>
      </c>
      <c r="G130" s="96">
        <f t="shared" si="8"/>
        <v>198953.71656728524</v>
      </c>
      <c r="M130" s="148"/>
      <c r="N130" s="134"/>
      <c r="O130" s="132"/>
      <c r="P130" s="149"/>
      <c r="Q130" s="149"/>
      <c r="R130" s="149"/>
      <c r="S130" s="149"/>
    </row>
    <row r="131" spans="1:19" x14ac:dyDescent="0.25">
      <c r="A131" s="94">
        <f t="shared" si="12"/>
        <v>47665</v>
      </c>
      <c r="B131" s="95">
        <v>115</v>
      </c>
      <c r="C131" s="82">
        <f t="shared" si="7"/>
        <v>198953.71656728524</v>
      </c>
      <c r="D131" s="96">
        <f t="shared" si="10"/>
        <v>580.28167332124883</v>
      </c>
      <c r="E131" s="96">
        <f t="shared" si="11"/>
        <v>1072.8330706840181</v>
      </c>
      <c r="F131" s="96">
        <f t="shared" si="9"/>
        <v>1653.1147440052669</v>
      </c>
      <c r="G131" s="96">
        <f t="shared" si="8"/>
        <v>197880.88349660122</v>
      </c>
      <c r="M131" s="148"/>
      <c r="N131" s="134"/>
      <c r="O131" s="132"/>
      <c r="P131" s="149"/>
      <c r="Q131" s="149"/>
      <c r="R131" s="149"/>
      <c r="S131" s="149"/>
    </row>
    <row r="132" spans="1:19" x14ac:dyDescent="0.25">
      <c r="A132" s="94">
        <f t="shared" si="12"/>
        <v>47696</v>
      </c>
      <c r="B132" s="95">
        <v>116</v>
      </c>
      <c r="C132" s="82">
        <f t="shared" si="7"/>
        <v>197880.88349660122</v>
      </c>
      <c r="D132" s="96">
        <f t="shared" si="10"/>
        <v>577.15257686508721</v>
      </c>
      <c r="E132" s="96">
        <f t="shared" si="11"/>
        <v>1075.9621671401799</v>
      </c>
      <c r="F132" s="96">
        <f t="shared" si="9"/>
        <v>1653.1147440052671</v>
      </c>
      <c r="G132" s="96">
        <f t="shared" si="8"/>
        <v>196804.92132946104</v>
      </c>
      <c r="M132" s="148"/>
      <c r="N132" s="134"/>
      <c r="O132" s="132"/>
      <c r="P132" s="149"/>
      <c r="Q132" s="149"/>
      <c r="R132" s="149"/>
      <c r="S132" s="149"/>
    </row>
    <row r="133" spans="1:19" x14ac:dyDescent="0.25">
      <c r="A133" s="94">
        <f t="shared" si="12"/>
        <v>47727</v>
      </c>
      <c r="B133" s="95">
        <v>117</v>
      </c>
      <c r="C133" s="82">
        <f t="shared" si="7"/>
        <v>196804.92132946104</v>
      </c>
      <c r="D133" s="96">
        <f t="shared" si="10"/>
        <v>574.01435387759511</v>
      </c>
      <c r="E133" s="96">
        <f t="shared" si="11"/>
        <v>1079.1003901276722</v>
      </c>
      <c r="F133" s="96">
        <f t="shared" si="9"/>
        <v>1653.1147440052673</v>
      </c>
      <c r="G133" s="96">
        <f t="shared" si="8"/>
        <v>195725.82093933335</v>
      </c>
      <c r="M133" s="148"/>
      <c r="N133" s="134"/>
      <c r="O133" s="132"/>
      <c r="P133" s="149"/>
      <c r="Q133" s="149"/>
      <c r="R133" s="149"/>
      <c r="S133" s="149"/>
    </row>
    <row r="134" spans="1:19" x14ac:dyDescent="0.25">
      <c r="A134" s="94">
        <f t="shared" si="12"/>
        <v>47757</v>
      </c>
      <c r="B134" s="95">
        <v>118</v>
      </c>
      <c r="C134" s="82">
        <f t="shared" si="7"/>
        <v>195725.82093933335</v>
      </c>
      <c r="D134" s="96">
        <f t="shared" si="10"/>
        <v>570.86697773972264</v>
      </c>
      <c r="E134" s="96">
        <f t="shared" si="11"/>
        <v>1082.2477662655444</v>
      </c>
      <c r="F134" s="96">
        <f t="shared" si="9"/>
        <v>1653.1147440052671</v>
      </c>
      <c r="G134" s="96">
        <f t="shared" si="8"/>
        <v>194643.57317306779</v>
      </c>
      <c r="M134" s="148"/>
      <c r="N134" s="134"/>
      <c r="O134" s="132"/>
      <c r="P134" s="149"/>
      <c r="Q134" s="149"/>
      <c r="R134" s="149"/>
      <c r="S134" s="149"/>
    </row>
    <row r="135" spans="1:19" x14ac:dyDescent="0.25">
      <c r="A135" s="94">
        <f t="shared" si="12"/>
        <v>47788</v>
      </c>
      <c r="B135" s="95">
        <v>119</v>
      </c>
      <c r="C135" s="82">
        <f t="shared" si="7"/>
        <v>194643.57317306779</v>
      </c>
      <c r="D135" s="96">
        <f t="shared" si="10"/>
        <v>567.71042175478135</v>
      </c>
      <c r="E135" s="96">
        <f t="shared" si="11"/>
        <v>1085.4043222504858</v>
      </c>
      <c r="F135" s="96">
        <f t="shared" si="9"/>
        <v>1653.1147440052673</v>
      </c>
      <c r="G135" s="96">
        <f t="shared" si="8"/>
        <v>193558.16885081731</v>
      </c>
      <c r="M135" s="148"/>
      <c r="N135" s="134"/>
      <c r="O135" s="132"/>
      <c r="P135" s="149"/>
      <c r="Q135" s="149"/>
      <c r="R135" s="149"/>
      <c r="S135" s="149"/>
    </row>
    <row r="136" spans="1:19" x14ac:dyDescent="0.25">
      <c r="A136" s="94">
        <f t="shared" si="12"/>
        <v>47818</v>
      </c>
      <c r="B136" s="95">
        <v>120</v>
      </c>
      <c r="C136" s="82">
        <f t="shared" si="7"/>
        <v>193558.16885081731</v>
      </c>
      <c r="D136" s="96">
        <f t="shared" si="10"/>
        <v>564.54465914821753</v>
      </c>
      <c r="E136" s="96">
        <f t="shared" si="11"/>
        <v>1088.5700848570496</v>
      </c>
      <c r="F136" s="96">
        <f t="shared" si="9"/>
        <v>1653.1147440052671</v>
      </c>
      <c r="G136" s="96">
        <f t="shared" si="8"/>
        <v>192469.59876596025</v>
      </c>
      <c r="I136" s="201"/>
      <c r="M136" s="148"/>
      <c r="N136" s="134"/>
      <c r="O136" s="132"/>
      <c r="P136" s="149"/>
      <c r="Q136" s="149"/>
      <c r="R136" s="149"/>
      <c r="S136" s="149"/>
    </row>
    <row r="137" spans="1:19" x14ac:dyDescent="0.25">
      <c r="A137" s="94">
        <f t="shared" si="12"/>
        <v>47849</v>
      </c>
      <c r="B137" s="95">
        <v>121</v>
      </c>
      <c r="C137" s="82">
        <f t="shared" ref="C137:C200" si="13">G136</f>
        <v>192469.59876596025</v>
      </c>
      <c r="D137" s="96">
        <f t="shared" ref="D137:D200" si="14">IPMT($E$13/12,B137-1,$E$7-1,-$C$18,$E$12,0)</f>
        <v>561.36966306738441</v>
      </c>
      <c r="E137" s="96">
        <f t="shared" ref="E137:E200" si="15">PPMT($E$13/12,B137-1,$E$7-1,-$C$18,$E$12,0)</f>
        <v>1091.7450809378824</v>
      </c>
      <c r="F137" s="96">
        <f t="shared" ref="F137:F200" si="16">D137+E137</f>
        <v>1653.1147440052669</v>
      </c>
      <c r="G137" s="96">
        <f t="shared" ref="G137:G200" si="17">C137-E137</f>
        <v>191377.85368502236</v>
      </c>
      <c r="I137" s="201"/>
    </row>
    <row r="138" spans="1:19" x14ac:dyDescent="0.25">
      <c r="A138" s="94">
        <f t="shared" si="12"/>
        <v>47880</v>
      </c>
      <c r="B138" s="95">
        <v>122</v>
      </c>
      <c r="C138" s="82">
        <f t="shared" si="13"/>
        <v>191377.85368502236</v>
      </c>
      <c r="D138" s="96">
        <f t="shared" si="14"/>
        <v>558.18540658131565</v>
      </c>
      <c r="E138" s="96">
        <f t="shared" si="15"/>
        <v>1094.9293374239514</v>
      </c>
      <c r="F138" s="96">
        <f t="shared" si="16"/>
        <v>1653.1147440052671</v>
      </c>
      <c r="G138" s="96">
        <f t="shared" si="17"/>
        <v>190282.9243475984</v>
      </c>
    </row>
    <row r="139" spans="1:19" x14ac:dyDescent="0.25">
      <c r="A139" s="94">
        <f t="shared" si="12"/>
        <v>47908</v>
      </c>
      <c r="B139" s="95">
        <v>123</v>
      </c>
      <c r="C139" s="82">
        <f t="shared" si="13"/>
        <v>190282.9243475984</v>
      </c>
      <c r="D139" s="96">
        <f t="shared" si="14"/>
        <v>554.99186268049584</v>
      </c>
      <c r="E139" s="96">
        <f t="shared" si="15"/>
        <v>1098.1228813247715</v>
      </c>
      <c r="F139" s="96">
        <f t="shared" si="16"/>
        <v>1653.1147440052673</v>
      </c>
      <c r="G139" s="96">
        <f t="shared" si="17"/>
        <v>189184.80146627364</v>
      </c>
    </row>
    <row r="140" spans="1:19" x14ac:dyDescent="0.25">
      <c r="A140" s="94">
        <f t="shared" si="12"/>
        <v>47939</v>
      </c>
      <c r="B140" s="95">
        <v>124</v>
      </c>
      <c r="C140" s="82">
        <f t="shared" si="13"/>
        <v>189184.80146627364</v>
      </c>
      <c r="D140" s="96">
        <f t="shared" si="14"/>
        <v>551.78900427663189</v>
      </c>
      <c r="E140" s="96">
        <f t="shared" si="15"/>
        <v>1101.3257397286352</v>
      </c>
      <c r="F140" s="96">
        <f t="shared" si="16"/>
        <v>1653.1147440052671</v>
      </c>
      <c r="G140" s="96">
        <f t="shared" si="17"/>
        <v>188083.475726545</v>
      </c>
    </row>
    <row r="141" spans="1:19" x14ac:dyDescent="0.25">
      <c r="A141" s="94">
        <f t="shared" si="12"/>
        <v>47969</v>
      </c>
      <c r="B141" s="95">
        <v>125</v>
      </c>
      <c r="C141" s="82">
        <f t="shared" si="13"/>
        <v>188083.475726545</v>
      </c>
      <c r="D141" s="96">
        <f t="shared" si="14"/>
        <v>548.57680420242332</v>
      </c>
      <c r="E141" s="96">
        <f t="shared" si="15"/>
        <v>1104.537939802844</v>
      </c>
      <c r="F141" s="96">
        <f t="shared" si="16"/>
        <v>1653.1147440052673</v>
      </c>
      <c r="G141" s="96">
        <f t="shared" si="17"/>
        <v>186978.93778674217</v>
      </c>
    </row>
    <row r="142" spans="1:19" x14ac:dyDescent="0.25">
      <c r="A142" s="94">
        <f t="shared" si="12"/>
        <v>48000</v>
      </c>
      <c r="B142" s="95">
        <v>126</v>
      </c>
      <c r="C142" s="82">
        <f t="shared" si="13"/>
        <v>186978.93778674217</v>
      </c>
      <c r="D142" s="96">
        <f t="shared" si="14"/>
        <v>545.35523521133166</v>
      </c>
      <c r="E142" s="96">
        <f t="shared" si="15"/>
        <v>1107.7595087939355</v>
      </c>
      <c r="F142" s="96">
        <f t="shared" si="16"/>
        <v>1653.1147440052673</v>
      </c>
      <c r="G142" s="96">
        <f t="shared" si="17"/>
        <v>185871.17827794823</v>
      </c>
    </row>
    <row r="143" spans="1:19" x14ac:dyDescent="0.25">
      <c r="A143" s="94">
        <f t="shared" si="12"/>
        <v>48030</v>
      </c>
      <c r="B143" s="95">
        <v>127</v>
      </c>
      <c r="C143" s="82">
        <f t="shared" si="13"/>
        <v>185871.17827794823</v>
      </c>
      <c r="D143" s="96">
        <f t="shared" si="14"/>
        <v>542.1242699773494</v>
      </c>
      <c r="E143" s="96">
        <f t="shared" si="15"/>
        <v>1110.9904740279178</v>
      </c>
      <c r="F143" s="96">
        <f t="shared" si="16"/>
        <v>1653.1147440052673</v>
      </c>
      <c r="G143" s="96">
        <f t="shared" si="17"/>
        <v>184760.1878039203</v>
      </c>
    </row>
    <row r="144" spans="1:19" x14ac:dyDescent="0.25">
      <c r="A144" s="94">
        <f t="shared" si="12"/>
        <v>48061</v>
      </c>
      <c r="B144" s="95">
        <v>128</v>
      </c>
      <c r="C144" s="82">
        <f t="shared" si="13"/>
        <v>184760.1878039203</v>
      </c>
      <c r="D144" s="96">
        <f t="shared" si="14"/>
        <v>538.88388109476796</v>
      </c>
      <c r="E144" s="96">
        <f t="shared" si="15"/>
        <v>1114.2308629104994</v>
      </c>
      <c r="F144" s="96">
        <f t="shared" si="16"/>
        <v>1653.1147440052673</v>
      </c>
      <c r="G144" s="96">
        <f t="shared" si="17"/>
        <v>183645.95694100979</v>
      </c>
    </row>
    <row r="145" spans="1:7" x14ac:dyDescent="0.25">
      <c r="A145" s="94">
        <f t="shared" si="12"/>
        <v>48092</v>
      </c>
      <c r="B145" s="95">
        <v>129</v>
      </c>
      <c r="C145" s="82">
        <f t="shared" si="13"/>
        <v>183645.95694100979</v>
      </c>
      <c r="D145" s="96">
        <f t="shared" si="14"/>
        <v>535.63404107794577</v>
      </c>
      <c r="E145" s="96">
        <f t="shared" si="15"/>
        <v>1117.4807029273213</v>
      </c>
      <c r="F145" s="96">
        <f t="shared" si="16"/>
        <v>1653.1147440052671</v>
      </c>
      <c r="G145" s="96">
        <f t="shared" si="17"/>
        <v>182528.47623808248</v>
      </c>
    </row>
    <row r="146" spans="1:7" x14ac:dyDescent="0.25">
      <c r="A146" s="94">
        <f t="shared" si="12"/>
        <v>48122</v>
      </c>
      <c r="B146" s="95">
        <v>130</v>
      </c>
      <c r="C146" s="82">
        <f t="shared" si="13"/>
        <v>182528.47623808248</v>
      </c>
      <c r="D146" s="96">
        <f t="shared" si="14"/>
        <v>532.3747223610743</v>
      </c>
      <c r="E146" s="96">
        <f t="shared" si="15"/>
        <v>1120.7400216441929</v>
      </c>
      <c r="F146" s="96">
        <f t="shared" si="16"/>
        <v>1653.1147440052673</v>
      </c>
      <c r="G146" s="96">
        <f t="shared" si="17"/>
        <v>181407.73621643829</v>
      </c>
    </row>
    <row r="147" spans="1:7" x14ac:dyDescent="0.25">
      <c r="A147" s="94">
        <f t="shared" si="12"/>
        <v>48153</v>
      </c>
      <c r="B147" s="95">
        <v>131</v>
      </c>
      <c r="C147" s="82">
        <f t="shared" si="13"/>
        <v>181407.73621643829</v>
      </c>
      <c r="D147" s="96">
        <f t="shared" si="14"/>
        <v>529.1058972979456</v>
      </c>
      <c r="E147" s="96">
        <f t="shared" si="15"/>
        <v>1124.0088467073217</v>
      </c>
      <c r="F147" s="96">
        <f t="shared" si="16"/>
        <v>1653.1147440052673</v>
      </c>
      <c r="G147" s="96">
        <f t="shared" si="17"/>
        <v>180283.72736973097</v>
      </c>
    </row>
    <row r="148" spans="1:7" x14ac:dyDescent="0.25">
      <c r="A148" s="94">
        <f t="shared" ref="A148:A211" si="18">EDATE(A147,1)</f>
        <v>48183</v>
      </c>
      <c r="B148" s="95">
        <v>132</v>
      </c>
      <c r="C148" s="82">
        <f t="shared" si="13"/>
        <v>180283.72736973097</v>
      </c>
      <c r="D148" s="96">
        <f t="shared" si="14"/>
        <v>525.82753816171578</v>
      </c>
      <c r="E148" s="96">
        <f t="shared" si="15"/>
        <v>1127.2872058435514</v>
      </c>
      <c r="F148" s="96">
        <f t="shared" si="16"/>
        <v>1653.1147440052673</v>
      </c>
      <c r="G148" s="96">
        <f t="shared" si="17"/>
        <v>179156.44016388743</v>
      </c>
    </row>
    <row r="149" spans="1:7" x14ac:dyDescent="0.25">
      <c r="A149" s="94">
        <f t="shared" si="18"/>
        <v>48214</v>
      </c>
      <c r="B149" s="95">
        <v>133</v>
      </c>
      <c r="C149" s="82">
        <f t="shared" si="13"/>
        <v>179156.44016388743</v>
      </c>
      <c r="D149" s="96">
        <f t="shared" si="14"/>
        <v>522.53961714467209</v>
      </c>
      <c r="E149" s="96">
        <f t="shared" si="15"/>
        <v>1130.5751268605952</v>
      </c>
      <c r="F149" s="96">
        <f t="shared" si="16"/>
        <v>1653.1147440052673</v>
      </c>
      <c r="G149" s="96">
        <f t="shared" si="17"/>
        <v>178025.86503702684</v>
      </c>
    </row>
    <row r="150" spans="1:7" x14ac:dyDescent="0.25">
      <c r="A150" s="94">
        <f t="shared" si="18"/>
        <v>48245</v>
      </c>
      <c r="B150" s="95">
        <v>134</v>
      </c>
      <c r="C150" s="82">
        <f t="shared" si="13"/>
        <v>178025.86503702684</v>
      </c>
      <c r="D150" s="96">
        <f t="shared" si="14"/>
        <v>519.24210635799523</v>
      </c>
      <c r="E150" s="96">
        <f t="shared" si="15"/>
        <v>1133.8726376472719</v>
      </c>
      <c r="F150" s="96">
        <f t="shared" si="16"/>
        <v>1653.1147440052671</v>
      </c>
      <c r="G150" s="96">
        <f t="shared" si="17"/>
        <v>176891.99239937958</v>
      </c>
    </row>
    <row r="151" spans="1:7" x14ac:dyDescent="0.25">
      <c r="A151" s="94">
        <f t="shared" si="18"/>
        <v>48274</v>
      </c>
      <c r="B151" s="95">
        <v>135</v>
      </c>
      <c r="C151" s="82">
        <f t="shared" si="13"/>
        <v>176891.99239937958</v>
      </c>
      <c r="D151" s="96">
        <f t="shared" si="14"/>
        <v>515.93497783152407</v>
      </c>
      <c r="E151" s="96">
        <f t="shared" si="15"/>
        <v>1137.179766173743</v>
      </c>
      <c r="F151" s="96">
        <f t="shared" si="16"/>
        <v>1653.1147440052671</v>
      </c>
      <c r="G151" s="96">
        <f t="shared" si="17"/>
        <v>175754.81263320585</v>
      </c>
    </row>
    <row r="152" spans="1:7" x14ac:dyDescent="0.25">
      <c r="A152" s="94">
        <f t="shared" si="18"/>
        <v>48305</v>
      </c>
      <c r="B152" s="95">
        <v>136</v>
      </c>
      <c r="C152" s="82">
        <f t="shared" si="13"/>
        <v>175754.81263320585</v>
      </c>
      <c r="D152" s="96">
        <f t="shared" si="14"/>
        <v>512.61820351351719</v>
      </c>
      <c r="E152" s="96">
        <f t="shared" si="15"/>
        <v>1140.4965404917498</v>
      </c>
      <c r="F152" s="96">
        <f t="shared" si="16"/>
        <v>1653.1147440052669</v>
      </c>
      <c r="G152" s="96">
        <f t="shared" si="17"/>
        <v>174614.31609271409</v>
      </c>
    </row>
    <row r="153" spans="1:7" x14ac:dyDescent="0.25">
      <c r="A153" s="94">
        <f t="shared" si="18"/>
        <v>48335</v>
      </c>
      <c r="B153" s="95">
        <v>137</v>
      </c>
      <c r="C153" s="82">
        <f t="shared" si="13"/>
        <v>174614.31609271409</v>
      </c>
      <c r="D153" s="96">
        <f t="shared" si="14"/>
        <v>509.29175527041645</v>
      </c>
      <c r="E153" s="96">
        <f t="shared" si="15"/>
        <v>1143.8229887348507</v>
      </c>
      <c r="F153" s="96">
        <f t="shared" si="16"/>
        <v>1653.1147440052671</v>
      </c>
      <c r="G153" s="96">
        <f t="shared" si="17"/>
        <v>173470.49310397924</v>
      </c>
    </row>
    <row r="154" spans="1:7" x14ac:dyDescent="0.25">
      <c r="A154" s="94">
        <f t="shared" si="18"/>
        <v>48366</v>
      </c>
      <c r="B154" s="95">
        <v>138</v>
      </c>
      <c r="C154" s="82">
        <f t="shared" si="13"/>
        <v>173470.49310397924</v>
      </c>
      <c r="D154" s="96">
        <f t="shared" si="14"/>
        <v>505.95560488660641</v>
      </c>
      <c r="E154" s="96">
        <f t="shared" si="15"/>
        <v>1147.1591391186607</v>
      </c>
      <c r="F154" s="96">
        <f t="shared" si="16"/>
        <v>1653.1147440052671</v>
      </c>
      <c r="G154" s="96">
        <f t="shared" si="17"/>
        <v>172323.33396486059</v>
      </c>
    </row>
    <row r="155" spans="1:7" x14ac:dyDescent="0.25">
      <c r="A155" s="94">
        <f t="shared" si="18"/>
        <v>48396</v>
      </c>
      <c r="B155" s="95">
        <v>139</v>
      </c>
      <c r="C155" s="82">
        <f t="shared" si="13"/>
        <v>172323.33396486059</v>
      </c>
      <c r="D155" s="96">
        <f t="shared" si="14"/>
        <v>502.6097240641771</v>
      </c>
      <c r="E155" s="96">
        <f t="shared" si="15"/>
        <v>1150.5050199410903</v>
      </c>
      <c r="F155" s="96">
        <f t="shared" si="16"/>
        <v>1653.1147440052673</v>
      </c>
      <c r="G155" s="96">
        <f t="shared" si="17"/>
        <v>171172.82894491951</v>
      </c>
    </row>
    <row r="156" spans="1:7" x14ac:dyDescent="0.25">
      <c r="A156" s="94">
        <f t="shared" si="18"/>
        <v>48427</v>
      </c>
      <c r="B156" s="95">
        <v>140</v>
      </c>
      <c r="C156" s="82">
        <f t="shared" si="13"/>
        <v>171172.82894491951</v>
      </c>
      <c r="D156" s="96">
        <f t="shared" si="14"/>
        <v>499.25408442268213</v>
      </c>
      <c r="E156" s="96">
        <f t="shared" si="15"/>
        <v>1153.860659582585</v>
      </c>
      <c r="F156" s="96">
        <f t="shared" si="16"/>
        <v>1653.1147440052671</v>
      </c>
      <c r="G156" s="96">
        <f t="shared" si="17"/>
        <v>170018.96828533692</v>
      </c>
    </row>
    <row r="157" spans="1:7" x14ac:dyDescent="0.25">
      <c r="A157" s="94">
        <f t="shared" si="18"/>
        <v>48458</v>
      </c>
      <c r="B157" s="95">
        <v>141</v>
      </c>
      <c r="C157" s="82">
        <f t="shared" si="13"/>
        <v>170018.96828533692</v>
      </c>
      <c r="D157" s="96">
        <f t="shared" si="14"/>
        <v>495.8886574988997</v>
      </c>
      <c r="E157" s="96">
        <f t="shared" si="15"/>
        <v>1157.2260865063677</v>
      </c>
      <c r="F157" s="96">
        <f t="shared" si="16"/>
        <v>1653.1147440052673</v>
      </c>
      <c r="G157" s="96">
        <f t="shared" si="17"/>
        <v>168861.74219883056</v>
      </c>
    </row>
    <row r="158" spans="1:7" x14ac:dyDescent="0.25">
      <c r="A158" s="94">
        <f t="shared" si="18"/>
        <v>48488</v>
      </c>
      <c r="B158" s="95">
        <v>142</v>
      </c>
      <c r="C158" s="82">
        <f t="shared" si="13"/>
        <v>168861.74219883056</v>
      </c>
      <c r="D158" s="96">
        <f t="shared" si="14"/>
        <v>492.51341474658938</v>
      </c>
      <c r="E158" s="96">
        <f t="shared" si="15"/>
        <v>1160.6013292586777</v>
      </c>
      <c r="F158" s="96">
        <f t="shared" si="16"/>
        <v>1653.1147440052671</v>
      </c>
      <c r="G158" s="96">
        <f t="shared" si="17"/>
        <v>167701.14086957189</v>
      </c>
    </row>
    <row r="159" spans="1:7" x14ac:dyDescent="0.25">
      <c r="A159" s="94">
        <f t="shared" si="18"/>
        <v>48519</v>
      </c>
      <c r="B159" s="95">
        <v>143</v>
      </c>
      <c r="C159" s="82">
        <f t="shared" si="13"/>
        <v>167701.14086957189</v>
      </c>
      <c r="D159" s="96">
        <f t="shared" si="14"/>
        <v>489.1283275362515</v>
      </c>
      <c r="E159" s="96">
        <f t="shared" si="15"/>
        <v>1163.9864164690155</v>
      </c>
      <c r="F159" s="96">
        <f t="shared" si="16"/>
        <v>1653.1147440052669</v>
      </c>
      <c r="G159" s="96">
        <f t="shared" si="17"/>
        <v>166537.15445310288</v>
      </c>
    </row>
    <row r="160" spans="1:7" x14ac:dyDescent="0.25">
      <c r="A160" s="94">
        <f t="shared" si="18"/>
        <v>48549</v>
      </c>
      <c r="B160" s="95">
        <v>144</v>
      </c>
      <c r="C160" s="82">
        <f t="shared" si="13"/>
        <v>166537.15445310288</v>
      </c>
      <c r="D160" s="96">
        <f t="shared" si="14"/>
        <v>485.73336715488352</v>
      </c>
      <c r="E160" s="96">
        <f t="shared" si="15"/>
        <v>1167.3813768503835</v>
      </c>
      <c r="F160" s="96">
        <f t="shared" si="16"/>
        <v>1653.1147440052671</v>
      </c>
      <c r="G160" s="96">
        <f t="shared" si="17"/>
        <v>165369.77307625249</v>
      </c>
    </row>
    <row r="161" spans="1:7" x14ac:dyDescent="0.25">
      <c r="A161" s="94">
        <f t="shared" si="18"/>
        <v>48580</v>
      </c>
      <c r="B161" s="95">
        <v>145</v>
      </c>
      <c r="C161" s="82">
        <f t="shared" si="13"/>
        <v>165369.77307625249</v>
      </c>
      <c r="D161" s="96">
        <f t="shared" si="14"/>
        <v>482.3285048057366</v>
      </c>
      <c r="E161" s="96">
        <f t="shared" si="15"/>
        <v>1170.7862391995307</v>
      </c>
      <c r="F161" s="96">
        <f t="shared" si="16"/>
        <v>1653.1147440052673</v>
      </c>
      <c r="G161" s="96">
        <f t="shared" si="17"/>
        <v>164198.98683705294</v>
      </c>
    </row>
    <row r="162" spans="1:7" x14ac:dyDescent="0.25">
      <c r="A162" s="94">
        <f t="shared" si="18"/>
        <v>48611</v>
      </c>
      <c r="B162" s="95">
        <v>146</v>
      </c>
      <c r="C162" s="82">
        <f t="shared" si="13"/>
        <v>164198.98683705294</v>
      </c>
      <c r="D162" s="96">
        <f t="shared" si="14"/>
        <v>478.91371160807137</v>
      </c>
      <c r="E162" s="96">
        <f t="shared" si="15"/>
        <v>1174.2010323971958</v>
      </c>
      <c r="F162" s="96">
        <f t="shared" si="16"/>
        <v>1653.1147440052673</v>
      </c>
      <c r="G162" s="96">
        <f t="shared" si="17"/>
        <v>163024.78580465575</v>
      </c>
    </row>
    <row r="163" spans="1:7" x14ac:dyDescent="0.25">
      <c r="A163" s="94">
        <f t="shared" si="18"/>
        <v>48639</v>
      </c>
      <c r="B163" s="95">
        <v>147</v>
      </c>
      <c r="C163" s="82">
        <f t="shared" si="13"/>
        <v>163024.78580465575</v>
      </c>
      <c r="D163" s="96">
        <f t="shared" si="14"/>
        <v>475.48895859691282</v>
      </c>
      <c r="E163" s="96">
        <f t="shared" si="15"/>
        <v>1177.6257854083542</v>
      </c>
      <c r="F163" s="96">
        <f t="shared" si="16"/>
        <v>1653.1147440052671</v>
      </c>
      <c r="G163" s="96">
        <f t="shared" si="17"/>
        <v>161847.16001924739</v>
      </c>
    </row>
    <row r="164" spans="1:7" x14ac:dyDescent="0.25">
      <c r="A164" s="94">
        <f t="shared" si="18"/>
        <v>48670</v>
      </c>
      <c r="B164" s="95">
        <v>148</v>
      </c>
      <c r="C164" s="82">
        <f t="shared" si="13"/>
        <v>161847.16001924739</v>
      </c>
      <c r="D164" s="96">
        <f t="shared" si="14"/>
        <v>472.05421672280505</v>
      </c>
      <c r="E164" s="96">
        <f t="shared" si="15"/>
        <v>1181.0605272824619</v>
      </c>
      <c r="F164" s="96">
        <f t="shared" si="16"/>
        <v>1653.1147440052669</v>
      </c>
      <c r="G164" s="96">
        <f t="shared" si="17"/>
        <v>160666.09949196491</v>
      </c>
    </row>
    <row r="165" spans="1:7" x14ac:dyDescent="0.25">
      <c r="A165" s="94">
        <f t="shared" si="18"/>
        <v>48700</v>
      </c>
      <c r="B165" s="95">
        <v>149</v>
      </c>
      <c r="C165" s="82">
        <f t="shared" si="13"/>
        <v>160666.09949196491</v>
      </c>
      <c r="D165" s="96">
        <f t="shared" si="14"/>
        <v>468.60945685156469</v>
      </c>
      <c r="E165" s="96">
        <f t="shared" si="15"/>
        <v>1184.5052871537025</v>
      </c>
      <c r="F165" s="96">
        <f t="shared" si="16"/>
        <v>1653.1147440052673</v>
      </c>
      <c r="G165" s="96">
        <f t="shared" si="17"/>
        <v>159481.5942048112</v>
      </c>
    </row>
    <row r="166" spans="1:7" x14ac:dyDescent="0.25">
      <c r="A166" s="94">
        <f t="shared" si="18"/>
        <v>48731</v>
      </c>
      <c r="B166" s="95">
        <v>150</v>
      </c>
      <c r="C166" s="82">
        <f t="shared" si="13"/>
        <v>159481.5942048112</v>
      </c>
      <c r="D166" s="96">
        <f t="shared" si="14"/>
        <v>465.15464976403302</v>
      </c>
      <c r="E166" s="96">
        <f t="shared" si="15"/>
        <v>1187.9600942412342</v>
      </c>
      <c r="F166" s="96">
        <f t="shared" si="16"/>
        <v>1653.1147440052673</v>
      </c>
      <c r="G166" s="96">
        <f t="shared" si="17"/>
        <v>158293.63411056998</v>
      </c>
    </row>
    <row r="167" spans="1:7" x14ac:dyDescent="0.25">
      <c r="A167" s="94">
        <f t="shared" si="18"/>
        <v>48761</v>
      </c>
      <c r="B167" s="95">
        <v>151</v>
      </c>
      <c r="C167" s="82">
        <f t="shared" si="13"/>
        <v>158293.63411056998</v>
      </c>
      <c r="D167" s="96">
        <f t="shared" si="14"/>
        <v>461.68976615582937</v>
      </c>
      <c r="E167" s="96">
        <f t="shared" si="15"/>
        <v>1191.4249778494377</v>
      </c>
      <c r="F167" s="96">
        <f t="shared" si="16"/>
        <v>1653.1147440052671</v>
      </c>
      <c r="G167" s="96">
        <f t="shared" si="17"/>
        <v>157102.20913272054</v>
      </c>
    </row>
    <row r="168" spans="1:7" x14ac:dyDescent="0.25">
      <c r="A168" s="94">
        <f t="shared" si="18"/>
        <v>48792</v>
      </c>
      <c r="B168" s="95">
        <v>152</v>
      </c>
      <c r="C168" s="82">
        <f t="shared" si="13"/>
        <v>157102.20913272054</v>
      </c>
      <c r="D168" s="96">
        <f t="shared" si="14"/>
        <v>458.21477663710192</v>
      </c>
      <c r="E168" s="96">
        <f t="shared" si="15"/>
        <v>1194.8999673681651</v>
      </c>
      <c r="F168" s="96">
        <f t="shared" si="16"/>
        <v>1653.1147440052671</v>
      </c>
      <c r="G168" s="96">
        <f t="shared" si="17"/>
        <v>155907.30916535237</v>
      </c>
    </row>
    <row r="169" spans="1:7" x14ac:dyDescent="0.25">
      <c r="A169" s="94">
        <f t="shared" si="18"/>
        <v>48823</v>
      </c>
      <c r="B169" s="95">
        <v>153</v>
      </c>
      <c r="C169" s="82">
        <f t="shared" si="13"/>
        <v>155907.30916535237</v>
      </c>
      <c r="D169" s="96">
        <f t="shared" si="14"/>
        <v>454.72965173227811</v>
      </c>
      <c r="E169" s="96">
        <f t="shared" si="15"/>
        <v>1198.3850922729891</v>
      </c>
      <c r="F169" s="96">
        <f t="shared" si="16"/>
        <v>1653.1147440052673</v>
      </c>
      <c r="G169" s="96">
        <f t="shared" si="17"/>
        <v>154708.9240730794</v>
      </c>
    </row>
    <row r="170" spans="1:7" x14ac:dyDescent="0.25">
      <c r="A170" s="94">
        <f t="shared" si="18"/>
        <v>48853</v>
      </c>
      <c r="B170" s="95">
        <v>154</v>
      </c>
      <c r="C170" s="82">
        <f t="shared" si="13"/>
        <v>154708.9240730794</v>
      </c>
      <c r="D170" s="96">
        <f t="shared" si="14"/>
        <v>451.2343618798152</v>
      </c>
      <c r="E170" s="96">
        <f t="shared" si="15"/>
        <v>1201.8803821254519</v>
      </c>
      <c r="F170" s="96">
        <f t="shared" si="16"/>
        <v>1653.1147440052671</v>
      </c>
      <c r="G170" s="96">
        <f t="shared" si="17"/>
        <v>153507.04369095396</v>
      </c>
    </row>
    <row r="171" spans="1:7" x14ac:dyDescent="0.25">
      <c r="A171" s="94">
        <f t="shared" si="18"/>
        <v>48884</v>
      </c>
      <c r="B171" s="95">
        <v>155</v>
      </c>
      <c r="C171" s="82">
        <f t="shared" si="13"/>
        <v>153507.04369095396</v>
      </c>
      <c r="D171" s="96">
        <f t="shared" si="14"/>
        <v>447.72887743194934</v>
      </c>
      <c r="E171" s="96">
        <f t="shared" si="15"/>
        <v>1205.3858665733178</v>
      </c>
      <c r="F171" s="96">
        <f t="shared" si="16"/>
        <v>1653.1147440052671</v>
      </c>
      <c r="G171" s="96">
        <f t="shared" si="17"/>
        <v>152301.65782438064</v>
      </c>
    </row>
    <row r="172" spans="1:7" x14ac:dyDescent="0.25">
      <c r="A172" s="94">
        <f t="shared" si="18"/>
        <v>48914</v>
      </c>
      <c r="B172" s="95">
        <v>156</v>
      </c>
      <c r="C172" s="82">
        <f t="shared" si="13"/>
        <v>152301.65782438064</v>
      </c>
      <c r="D172" s="96">
        <f t="shared" si="14"/>
        <v>444.21316865444379</v>
      </c>
      <c r="E172" s="96">
        <f t="shared" si="15"/>
        <v>1208.9015753508234</v>
      </c>
      <c r="F172" s="96">
        <f t="shared" si="16"/>
        <v>1653.1147440052671</v>
      </c>
      <c r="G172" s="96">
        <f t="shared" si="17"/>
        <v>151092.75624902983</v>
      </c>
    </row>
    <row r="173" spans="1:7" x14ac:dyDescent="0.25">
      <c r="A173" s="94">
        <f t="shared" si="18"/>
        <v>48945</v>
      </c>
      <c r="B173" s="95">
        <v>157</v>
      </c>
      <c r="C173" s="82">
        <f t="shared" si="13"/>
        <v>151092.75624902983</v>
      </c>
      <c r="D173" s="96">
        <f t="shared" si="14"/>
        <v>440.6872057263372</v>
      </c>
      <c r="E173" s="96">
        <f t="shared" si="15"/>
        <v>1212.4275382789299</v>
      </c>
      <c r="F173" s="96">
        <f t="shared" si="16"/>
        <v>1653.1147440052671</v>
      </c>
      <c r="G173" s="96">
        <f t="shared" si="17"/>
        <v>149880.32871075091</v>
      </c>
    </row>
    <row r="174" spans="1:7" x14ac:dyDescent="0.25">
      <c r="A174" s="94">
        <f t="shared" si="18"/>
        <v>48976</v>
      </c>
      <c r="B174" s="95">
        <v>158</v>
      </c>
      <c r="C174" s="82">
        <f t="shared" si="13"/>
        <v>149880.32871075091</v>
      </c>
      <c r="D174" s="96">
        <f t="shared" si="14"/>
        <v>437.15095873969034</v>
      </c>
      <c r="E174" s="96">
        <f t="shared" si="15"/>
        <v>1215.9637852655769</v>
      </c>
      <c r="F174" s="96">
        <f t="shared" si="16"/>
        <v>1653.1147440052673</v>
      </c>
      <c r="G174" s="96">
        <f t="shared" si="17"/>
        <v>148664.36492548534</v>
      </c>
    </row>
    <row r="175" spans="1:7" x14ac:dyDescent="0.25">
      <c r="A175" s="94">
        <f t="shared" si="18"/>
        <v>49004</v>
      </c>
      <c r="B175" s="95">
        <v>159</v>
      </c>
      <c r="C175" s="82">
        <f t="shared" si="13"/>
        <v>148664.36492548534</v>
      </c>
      <c r="D175" s="96">
        <f t="shared" si="14"/>
        <v>433.60439769933231</v>
      </c>
      <c r="E175" s="96">
        <f t="shared" si="15"/>
        <v>1219.5103463059347</v>
      </c>
      <c r="F175" s="96">
        <f t="shared" si="16"/>
        <v>1653.1147440052671</v>
      </c>
      <c r="G175" s="96">
        <f t="shared" si="17"/>
        <v>147444.8545791794</v>
      </c>
    </row>
    <row r="176" spans="1:7" x14ac:dyDescent="0.25">
      <c r="A176" s="94">
        <f t="shared" si="18"/>
        <v>49035</v>
      </c>
      <c r="B176" s="95">
        <v>160</v>
      </c>
      <c r="C176" s="82">
        <f t="shared" si="13"/>
        <v>147444.8545791794</v>
      </c>
      <c r="D176" s="96">
        <f t="shared" si="14"/>
        <v>430.04749252260672</v>
      </c>
      <c r="E176" s="96">
        <f t="shared" si="15"/>
        <v>1223.0672514826604</v>
      </c>
      <c r="F176" s="96">
        <f t="shared" si="16"/>
        <v>1653.1147440052671</v>
      </c>
      <c r="G176" s="96">
        <f t="shared" si="17"/>
        <v>146221.78732769674</v>
      </c>
    </row>
    <row r="177" spans="1:7" x14ac:dyDescent="0.25">
      <c r="A177" s="94">
        <f t="shared" si="18"/>
        <v>49065</v>
      </c>
      <c r="B177" s="95">
        <v>161</v>
      </c>
      <c r="C177" s="82">
        <f t="shared" si="13"/>
        <v>146221.78732769674</v>
      </c>
      <c r="D177" s="96">
        <f t="shared" si="14"/>
        <v>426.4802130391156</v>
      </c>
      <c r="E177" s="96">
        <f t="shared" si="15"/>
        <v>1226.6345309661515</v>
      </c>
      <c r="F177" s="96">
        <f t="shared" si="16"/>
        <v>1653.1147440052671</v>
      </c>
      <c r="G177" s="96">
        <f t="shared" si="17"/>
        <v>144995.1527967306</v>
      </c>
    </row>
    <row r="178" spans="1:7" x14ac:dyDescent="0.25">
      <c r="A178" s="94">
        <f t="shared" si="18"/>
        <v>49096</v>
      </c>
      <c r="B178" s="95">
        <v>162</v>
      </c>
      <c r="C178" s="82">
        <f t="shared" si="13"/>
        <v>144995.1527967306</v>
      </c>
      <c r="D178" s="96">
        <f t="shared" si="14"/>
        <v>422.90252899046436</v>
      </c>
      <c r="E178" s="96">
        <f t="shared" si="15"/>
        <v>1230.2122150148027</v>
      </c>
      <c r="F178" s="96">
        <f t="shared" si="16"/>
        <v>1653.1147440052671</v>
      </c>
      <c r="G178" s="96">
        <f t="shared" si="17"/>
        <v>143764.94058171581</v>
      </c>
    </row>
    <row r="179" spans="1:7" x14ac:dyDescent="0.25">
      <c r="A179" s="94">
        <f t="shared" si="18"/>
        <v>49126</v>
      </c>
      <c r="B179" s="95">
        <v>163</v>
      </c>
      <c r="C179" s="82">
        <f t="shared" si="13"/>
        <v>143764.94058171581</v>
      </c>
      <c r="D179" s="96">
        <f t="shared" si="14"/>
        <v>419.31441003000458</v>
      </c>
      <c r="E179" s="96">
        <f t="shared" si="15"/>
        <v>1233.8003339752627</v>
      </c>
      <c r="F179" s="96">
        <f t="shared" si="16"/>
        <v>1653.1147440052673</v>
      </c>
      <c r="G179" s="96">
        <f t="shared" si="17"/>
        <v>142531.14024774055</v>
      </c>
    </row>
    <row r="180" spans="1:7" x14ac:dyDescent="0.25">
      <c r="A180" s="94">
        <f t="shared" si="18"/>
        <v>49157</v>
      </c>
      <c r="B180" s="95">
        <v>164</v>
      </c>
      <c r="C180" s="82">
        <f t="shared" si="13"/>
        <v>142531.14024774055</v>
      </c>
      <c r="D180" s="96">
        <f t="shared" si="14"/>
        <v>415.7158257225766</v>
      </c>
      <c r="E180" s="96">
        <f t="shared" si="15"/>
        <v>1237.3989182826904</v>
      </c>
      <c r="F180" s="96">
        <f t="shared" si="16"/>
        <v>1653.1147440052669</v>
      </c>
      <c r="G180" s="96">
        <f t="shared" si="17"/>
        <v>141293.74132945787</v>
      </c>
    </row>
    <row r="181" spans="1:7" x14ac:dyDescent="0.25">
      <c r="A181" s="94">
        <f t="shared" si="18"/>
        <v>49188</v>
      </c>
      <c r="B181" s="95">
        <v>165</v>
      </c>
      <c r="C181" s="82">
        <f t="shared" si="13"/>
        <v>141293.74132945787</v>
      </c>
      <c r="D181" s="96">
        <f t="shared" si="14"/>
        <v>412.10674554425225</v>
      </c>
      <c r="E181" s="96">
        <f t="shared" si="15"/>
        <v>1241.0079984610149</v>
      </c>
      <c r="F181" s="96">
        <f t="shared" si="16"/>
        <v>1653.1147440052673</v>
      </c>
      <c r="G181" s="96">
        <f t="shared" si="17"/>
        <v>140052.73333099685</v>
      </c>
    </row>
    <row r="182" spans="1:7" x14ac:dyDescent="0.25">
      <c r="A182" s="94">
        <f t="shared" si="18"/>
        <v>49218</v>
      </c>
      <c r="B182" s="95">
        <v>166</v>
      </c>
      <c r="C182" s="82">
        <f t="shared" si="13"/>
        <v>140052.73333099685</v>
      </c>
      <c r="D182" s="96">
        <f t="shared" si="14"/>
        <v>408.48713888207425</v>
      </c>
      <c r="E182" s="96">
        <f t="shared" si="15"/>
        <v>1244.627605123193</v>
      </c>
      <c r="F182" s="96">
        <f t="shared" si="16"/>
        <v>1653.1147440052673</v>
      </c>
      <c r="G182" s="96">
        <f t="shared" si="17"/>
        <v>138808.10572587367</v>
      </c>
    </row>
    <row r="183" spans="1:7" x14ac:dyDescent="0.25">
      <c r="A183" s="94">
        <f t="shared" si="18"/>
        <v>49249</v>
      </c>
      <c r="B183" s="95">
        <v>167</v>
      </c>
      <c r="C183" s="82">
        <f t="shared" si="13"/>
        <v>138808.10572587367</v>
      </c>
      <c r="D183" s="96">
        <f t="shared" si="14"/>
        <v>404.85697503379822</v>
      </c>
      <c r="E183" s="96">
        <f t="shared" si="15"/>
        <v>1248.257768971469</v>
      </c>
      <c r="F183" s="96">
        <f t="shared" si="16"/>
        <v>1653.1147440052673</v>
      </c>
      <c r="G183" s="96">
        <f t="shared" si="17"/>
        <v>137559.8479569022</v>
      </c>
    </row>
    <row r="184" spans="1:7" x14ac:dyDescent="0.25">
      <c r="A184" s="94">
        <f t="shared" si="18"/>
        <v>49279</v>
      </c>
      <c r="B184" s="95">
        <v>168</v>
      </c>
      <c r="C184" s="82">
        <f t="shared" si="13"/>
        <v>137559.8479569022</v>
      </c>
      <c r="D184" s="96">
        <f t="shared" si="14"/>
        <v>401.21622320763146</v>
      </c>
      <c r="E184" s="96">
        <f t="shared" si="15"/>
        <v>1251.8985207976359</v>
      </c>
      <c r="F184" s="96">
        <f t="shared" si="16"/>
        <v>1653.1147440052673</v>
      </c>
      <c r="G184" s="96">
        <f t="shared" si="17"/>
        <v>136307.94943610457</v>
      </c>
    </row>
    <row r="185" spans="1:7" x14ac:dyDescent="0.25">
      <c r="A185" s="94">
        <f t="shared" si="18"/>
        <v>49310</v>
      </c>
      <c r="B185" s="95">
        <v>169</v>
      </c>
      <c r="C185" s="82">
        <f t="shared" si="13"/>
        <v>136307.94943610457</v>
      </c>
      <c r="D185" s="96">
        <f t="shared" si="14"/>
        <v>397.56485252197166</v>
      </c>
      <c r="E185" s="96">
        <f t="shared" si="15"/>
        <v>1255.5498914832956</v>
      </c>
      <c r="F185" s="96">
        <f t="shared" si="16"/>
        <v>1653.1147440052673</v>
      </c>
      <c r="G185" s="96">
        <f t="shared" si="17"/>
        <v>135052.39954462126</v>
      </c>
    </row>
    <row r="186" spans="1:7" x14ac:dyDescent="0.25">
      <c r="A186" s="94">
        <f t="shared" si="18"/>
        <v>49341</v>
      </c>
      <c r="B186" s="95">
        <v>170</v>
      </c>
      <c r="C186" s="82">
        <f t="shared" si="13"/>
        <v>135052.39954462126</v>
      </c>
      <c r="D186" s="96">
        <f t="shared" si="14"/>
        <v>393.90283200514546</v>
      </c>
      <c r="E186" s="96">
        <f t="shared" si="15"/>
        <v>1259.2119120001216</v>
      </c>
      <c r="F186" s="96">
        <f t="shared" si="16"/>
        <v>1653.1147440052671</v>
      </c>
      <c r="G186" s="96">
        <f t="shared" si="17"/>
        <v>133793.18763262115</v>
      </c>
    </row>
    <row r="187" spans="1:7" x14ac:dyDescent="0.25">
      <c r="A187" s="94">
        <f t="shared" si="18"/>
        <v>49369</v>
      </c>
      <c r="B187" s="95">
        <v>171</v>
      </c>
      <c r="C187" s="82">
        <f t="shared" si="13"/>
        <v>133793.18763262115</v>
      </c>
      <c r="D187" s="96">
        <f t="shared" si="14"/>
        <v>390.23013059514506</v>
      </c>
      <c r="E187" s="96">
        <f t="shared" si="15"/>
        <v>1262.884613410122</v>
      </c>
      <c r="F187" s="96">
        <f t="shared" si="16"/>
        <v>1653.1147440052671</v>
      </c>
      <c r="G187" s="96">
        <f t="shared" si="17"/>
        <v>132530.30301921102</v>
      </c>
    </row>
    <row r="188" spans="1:7" x14ac:dyDescent="0.25">
      <c r="A188" s="94">
        <f t="shared" si="18"/>
        <v>49400</v>
      </c>
      <c r="B188" s="95">
        <v>172</v>
      </c>
      <c r="C188" s="82">
        <f t="shared" si="13"/>
        <v>132530.30301921102</v>
      </c>
      <c r="D188" s="96">
        <f t="shared" si="14"/>
        <v>386.54671713936557</v>
      </c>
      <c r="E188" s="96">
        <f t="shared" si="15"/>
        <v>1266.5680268659016</v>
      </c>
      <c r="F188" s="96">
        <f t="shared" si="16"/>
        <v>1653.1147440052673</v>
      </c>
      <c r="G188" s="96">
        <f t="shared" si="17"/>
        <v>131263.73499234513</v>
      </c>
    </row>
    <row r="189" spans="1:7" x14ac:dyDescent="0.25">
      <c r="A189" s="94">
        <f t="shared" si="18"/>
        <v>49430</v>
      </c>
      <c r="B189" s="95">
        <v>173</v>
      </c>
      <c r="C189" s="82">
        <f t="shared" si="13"/>
        <v>131263.73499234513</v>
      </c>
      <c r="D189" s="96">
        <f t="shared" si="14"/>
        <v>382.85256039433989</v>
      </c>
      <c r="E189" s="96">
        <f t="shared" si="15"/>
        <v>1270.2621836109272</v>
      </c>
      <c r="F189" s="96">
        <f t="shared" si="16"/>
        <v>1653.1147440052671</v>
      </c>
      <c r="G189" s="96">
        <f t="shared" si="17"/>
        <v>129993.47280873419</v>
      </c>
    </row>
    <row r="190" spans="1:7" x14ac:dyDescent="0.25">
      <c r="A190" s="94">
        <f t="shared" si="18"/>
        <v>49461</v>
      </c>
      <c r="B190" s="95">
        <v>174</v>
      </c>
      <c r="C190" s="82">
        <f t="shared" si="13"/>
        <v>129993.47280873419</v>
      </c>
      <c r="D190" s="96">
        <f t="shared" si="14"/>
        <v>379.14762902547477</v>
      </c>
      <c r="E190" s="96">
        <f t="shared" si="15"/>
        <v>1273.9671149797923</v>
      </c>
      <c r="F190" s="96">
        <f t="shared" si="16"/>
        <v>1653.1147440052671</v>
      </c>
      <c r="G190" s="96">
        <f t="shared" si="17"/>
        <v>128719.5056937544</v>
      </c>
    </row>
    <row r="191" spans="1:7" x14ac:dyDescent="0.25">
      <c r="A191" s="94">
        <f t="shared" si="18"/>
        <v>49491</v>
      </c>
      <c r="B191" s="95">
        <v>175</v>
      </c>
      <c r="C191" s="82">
        <f t="shared" si="13"/>
        <v>128719.5056937544</v>
      </c>
      <c r="D191" s="96">
        <f t="shared" si="14"/>
        <v>375.43189160678372</v>
      </c>
      <c r="E191" s="96">
        <f t="shared" si="15"/>
        <v>1277.6828523984834</v>
      </c>
      <c r="F191" s="96">
        <f t="shared" si="16"/>
        <v>1653.1147440052671</v>
      </c>
      <c r="G191" s="96">
        <f t="shared" si="17"/>
        <v>127441.82284135591</v>
      </c>
    </row>
    <row r="192" spans="1:7" x14ac:dyDescent="0.25">
      <c r="A192" s="94">
        <f t="shared" si="18"/>
        <v>49522</v>
      </c>
      <c r="B192" s="95">
        <v>176</v>
      </c>
      <c r="C192" s="82">
        <f t="shared" si="13"/>
        <v>127441.82284135591</v>
      </c>
      <c r="D192" s="96">
        <f t="shared" si="14"/>
        <v>371.70531662062143</v>
      </c>
      <c r="E192" s="96">
        <f t="shared" si="15"/>
        <v>1281.4094273846456</v>
      </c>
      <c r="F192" s="96">
        <f t="shared" si="16"/>
        <v>1653.1147440052671</v>
      </c>
      <c r="G192" s="96">
        <f t="shared" si="17"/>
        <v>126160.41341397127</v>
      </c>
    </row>
    <row r="193" spans="1:7" x14ac:dyDescent="0.25">
      <c r="A193" s="94">
        <f t="shared" si="18"/>
        <v>49553</v>
      </c>
      <c r="B193" s="95">
        <v>177</v>
      </c>
      <c r="C193" s="82">
        <f t="shared" si="13"/>
        <v>126160.41341397127</v>
      </c>
      <c r="D193" s="96">
        <f t="shared" si="14"/>
        <v>367.96787245741621</v>
      </c>
      <c r="E193" s="96">
        <f t="shared" si="15"/>
        <v>1285.1468715478509</v>
      </c>
      <c r="F193" s="96">
        <f t="shared" si="16"/>
        <v>1653.1147440052671</v>
      </c>
      <c r="G193" s="96">
        <f t="shared" si="17"/>
        <v>124875.26654242341</v>
      </c>
    </row>
    <row r="194" spans="1:7" x14ac:dyDescent="0.25">
      <c r="A194" s="94">
        <f t="shared" si="18"/>
        <v>49583</v>
      </c>
      <c r="B194" s="95">
        <v>178</v>
      </c>
      <c r="C194" s="82">
        <f t="shared" si="13"/>
        <v>124875.26654242341</v>
      </c>
      <c r="D194" s="96">
        <f t="shared" si="14"/>
        <v>364.21952741540161</v>
      </c>
      <c r="E194" s="96">
        <f t="shared" si="15"/>
        <v>1288.8952165898656</v>
      </c>
      <c r="F194" s="96">
        <f t="shared" si="16"/>
        <v>1653.1147440052673</v>
      </c>
      <c r="G194" s="96">
        <f t="shared" si="17"/>
        <v>123586.37132583355</v>
      </c>
    </row>
    <row r="195" spans="1:7" x14ac:dyDescent="0.25">
      <c r="A195" s="94">
        <f t="shared" si="18"/>
        <v>49614</v>
      </c>
      <c r="B195" s="95">
        <v>179</v>
      </c>
      <c r="C195" s="82">
        <f t="shared" si="13"/>
        <v>123586.37132583355</v>
      </c>
      <c r="D195" s="96">
        <f t="shared" si="14"/>
        <v>360.4602497003479</v>
      </c>
      <c r="E195" s="96">
        <f t="shared" si="15"/>
        <v>1292.6544943049191</v>
      </c>
      <c r="F195" s="96">
        <f t="shared" si="16"/>
        <v>1653.1147440052671</v>
      </c>
      <c r="G195" s="96">
        <f t="shared" si="17"/>
        <v>122293.71683152863</v>
      </c>
    </row>
    <row r="196" spans="1:7" x14ac:dyDescent="0.25">
      <c r="A196" s="94">
        <f t="shared" si="18"/>
        <v>49644</v>
      </c>
      <c r="B196" s="95">
        <v>180</v>
      </c>
      <c r="C196" s="82">
        <f t="shared" si="13"/>
        <v>122293.71683152863</v>
      </c>
      <c r="D196" s="96">
        <f t="shared" si="14"/>
        <v>356.69000742529192</v>
      </c>
      <c r="E196" s="96">
        <f t="shared" si="15"/>
        <v>1296.4247365799752</v>
      </c>
      <c r="F196" s="96">
        <f t="shared" si="16"/>
        <v>1653.1147440052671</v>
      </c>
      <c r="G196" s="96">
        <f t="shared" si="17"/>
        <v>120997.29209494864</v>
      </c>
    </row>
    <row r="197" spans="1:7" x14ac:dyDescent="0.25">
      <c r="A197" s="94">
        <f t="shared" si="18"/>
        <v>49675</v>
      </c>
      <c r="B197" s="95">
        <v>181</v>
      </c>
      <c r="C197" s="82">
        <f t="shared" si="13"/>
        <v>120997.29209494864</v>
      </c>
      <c r="D197" s="96">
        <f t="shared" si="14"/>
        <v>352.90876861026697</v>
      </c>
      <c r="E197" s="96">
        <f t="shared" si="15"/>
        <v>1300.2059753950002</v>
      </c>
      <c r="F197" s="96">
        <f t="shared" si="16"/>
        <v>1653.1147440052673</v>
      </c>
      <c r="G197" s="96">
        <f t="shared" si="17"/>
        <v>119697.08611955364</v>
      </c>
    </row>
    <row r="198" spans="1:7" x14ac:dyDescent="0.25">
      <c r="A198" s="94">
        <f t="shared" si="18"/>
        <v>49706</v>
      </c>
      <c r="B198" s="95">
        <v>182</v>
      </c>
      <c r="C198" s="82">
        <f t="shared" si="13"/>
        <v>119697.08611955364</v>
      </c>
      <c r="D198" s="96">
        <f t="shared" si="14"/>
        <v>349.11650118203153</v>
      </c>
      <c r="E198" s="96">
        <f t="shared" si="15"/>
        <v>1303.9982428232354</v>
      </c>
      <c r="F198" s="96">
        <f t="shared" si="16"/>
        <v>1653.1147440052669</v>
      </c>
      <c r="G198" s="96">
        <f t="shared" si="17"/>
        <v>118393.08787673041</v>
      </c>
    </row>
    <row r="199" spans="1:7" x14ac:dyDescent="0.25">
      <c r="A199" s="94">
        <f t="shared" si="18"/>
        <v>49735</v>
      </c>
      <c r="B199" s="95">
        <v>183</v>
      </c>
      <c r="C199" s="82">
        <f t="shared" si="13"/>
        <v>118393.08787673041</v>
      </c>
      <c r="D199" s="96">
        <f t="shared" si="14"/>
        <v>345.31317297379707</v>
      </c>
      <c r="E199" s="96">
        <f t="shared" si="15"/>
        <v>1307.8015710314701</v>
      </c>
      <c r="F199" s="96">
        <f t="shared" si="16"/>
        <v>1653.1147440052671</v>
      </c>
      <c r="G199" s="96">
        <f t="shared" si="17"/>
        <v>117085.28630569894</v>
      </c>
    </row>
    <row r="200" spans="1:7" x14ac:dyDescent="0.25">
      <c r="A200" s="94">
        <f t="shared" si="18"/>
        <v>49766</v>
      </c>
      <c r="B200" s="95">
        <v>184</v>
      </c>
      <c r="C200" s="82">
        <f t="shared" si="13"/>
        <v>117085.28630569894</v>
      </c>
      <c r="D200" s="96">
        <f t="shared" si="14"/>
        <v>341.4987517249553</v>
      </c>
      <c r="E200" s="96">
        <f t="shared" si="15"/>
        <v>1311.6159922803117</v>
      </c>
      <c r="F200" s="96">
        <f t="shared" si="16"/>
        <v>1653.1147440052671</v>
      </c>
      <c r="G200" s="96">
        <f t="shared" si="17"/>
        <v>115773.67031341864</v>
      </c>
    </row>
    <row r="201" spans="1:7" x14ac:dyDescent="0.25">
      <c r="A201" s="94">
        <f t="shared" si="18"/>
        <v>49796</v>
      </c>
      <c r="B201" s="95">
        <v>185</v>
      </c>
      <c r="C201" s="82">
        <f t="shared" ref="C201:C257" si="19">G200</f>
        <v>115773.67031341864</v>
      </c>
      <c r="D201" s="96">
        <f t="shared" ref="D201:D257" si="20">IPMT($E$13/12,B201-1,$E$7-1,-$C$18,$E$12,0)</f>
        <v>337.67320508080439</v>
      </c>
      <c r="E201" s="96">
        <f t="shared" ref="E201:E257" si="21">PPMT($E$13/12,B201-1,$E$7-1,-$C$18,$E$12,0)</f>
        <v>1315.4415389244627</v>
      </c>
      <c r="F201" s="96">
        <f t="shared" ref="F201:F257" si="22">D201+E201</f>
        <v>1653.1147440052671</v>
      </c>
      <c r="G201" s="96">
        <f t="shared" ref="G201:G257" si="23">C201-E201</f>
        <v>114458.22877449417</v>
      </c>
    </row>
    <row r="202" spans="1:7" x14ac:dyDescent="0.25">
      <c r="A202" s="94">
        <f t="shared" si="18"/>
        <v>49827</v>
      </c>
      <c r="B202" s="95">
        <v>186</v>
      </c>
      <c r="C202" s="82">
        <f t="shared" si="19"/>
        <v>114458.22877449417</v>
      </c>
      <c r="D202" s="96">
        <f t="shared" si="20"/>
        <v>333.83650059227472</v>
      </c>
      <c r="E202" s="96">
        <f t="shared" si="21"/>
        <v>1319.2782434129924</v>
      </c>
      <c r="F202" s="96">
        <f t="shared" si="22"/>
        <v>1653.1147440052671</v>
      </c>
      <c r="G202" s="96">
        <f t="shared" si="23"/>
        <v>113138.95053108118</v>
      </c>
    </row>
    <row r="203" spans="1:7" x14ac:dyDescent="0.25">
      <c r="A203" s="94">
        <f t="shared" si="18"/>
        <v>49857</v>
      </c>
      <c r="B203" s="95">
        <v>187</v>
      </c>
      <c r="C203" s="82">
        <f t="shared" si="19"/>
        <v>113138.95053108118</v>
      </c>
      <c r="D203" s="96">
        <f t="shared" si="20"/>
        <v>329.98860571565348</v>
      </c>
      <c r="E203" s="96">
        <f t="shared" si="21"/>
        <v>1323.1261382896137</v>
      </c>
      <c r="F203" s="96">
        <f t="shared" si="22"/>
        <v>1653.1147440052671</v>
      </c>
      <c r="G203" s="96">
        <f t="shared" si="23"/>
        <v>111815.82439279156</v>
      </c>
    </row>
    <row r="204" spans="1:7" x14ac:dyDescent="0.25">
      <c r="A204" s="94">
        <f t="shared" si="18"/>
        <v>49888</v>
      </c>
      <c r="B204" s="95">
        <v>188</v>
      </c>
      <c r="C204" s="82">
        <f t="shared" si="19"/>
        <v>111815.82439279156</v>
      </c>
      <c r="D204" s="96">
        <f t="shared" si="20"/>
        <v>326.12948781230875</v>
      </c>
      <c r="E204" s="96">
        <f t="shared" si="21"/>
        <v>1326.9852561929583</v>
      </c>
      <c r="F204" s="96">
        <f t="shared" si="22"/>
        <v>1653.1147440052671</v>
      </c>
      <c r="G204" s="96">
        <f t="shared" si="23"/>
        <v>110488.8391365986</v>
      </c>
    </row>
    <row r="205" spans="1:7" x14ac:dyDescent="0.25">
      <c r="A205" s="94">
        <f t="shared" si="18"/>
        <v>49919</v>
      </c>
      <c r="B205" s="95">
        <v>189</v>
      </c>
      <c r="C205" s="82">
        <f t="shared" si="19"/>
        <v>110488.8391365986</v>
      </c>
      <c r="D205" s="96">
        <f t="shared" si="20"/>
        <v>322.25911414841266</v>
      </c>
      <c r="E205" s="96">
        <f t="shared" si="21"/>
        <v>1330.8556298568544</v>
      </c>
      <c r="F205" s="96">
        <f t="shared" si="22"/>
        <v>1653.1147440052671</v>
      </c>
      <c r="G205" s="96">
        <f t="shared" si="23"/>
        <v>109157.98350674174</v>
      </c>
    </row>
    <row r="206" spans="1:7" x14ac:dyDescent="0.25">
      <c r="A206" s="94">
        <f t="shared" si="18"/>
        <v>49949</v>
      </c>
      <c r="B206" s="95">
        <v>190</v>
      </c>
      <c r="C206" s="82">
        <f t="shared" si="19"/>
        <v>109157.98350674174</v>
      </c>
      <c r="D206" s="96">
        <f t="shared" si="20"/>
        <v>318.37745189466347</v>
      </c>
      <c r="E206" s="96">
        <f t="shared" si="21"/>
        <v>1334.7372921106037</v>
      </c>
      <c r="F206" s="96">
        <f t="shared" si="22"/>
        <v>1653.1147440052671</v>
      </c>
      <c r="G206" s="96">
        <f t="shared" si="23"/>
        <v>107823.24621463114</v>
      </c>
    </row>
    <row r="207" spans="1:7" x14ac:dyDescent="0.25">
      <c r="A207" s="94">
        <f t="shared" si="18"/>
        <v>49980</v>
      </c>
      <c r="B207" s="95">
        <v>191</v>
      </c>
      <c r="C207" s="82">
        <f t="shared" si="19"/>
        <v>107823.24621463114</v>
      </c>
      <c r="D207" s="96">
        <f t="shared" si="20"/>
        <v>314.48446812600758</v>
      </c>
      <c r="E207" s="96">
        <f t="shared" si="21"/>
        <v>1338.6302758792597</v>
      </c>
      <c r="F207" s="96">
        <f t="shared" si="22"/>
        <v>1653.1147440052673</v>
      </c>
      <c r="G207" s="96">
        <f t="shared" si="23"/>
        <v>106484.61593875189</v>
      </c>
    </row>
    <row r="208" spans="1:7" x14ac:dyDescent="0.25">
      <c r="A208" s="94">
        <f t="shared" si="18"/>
        <v>50010</v>
      </c>
      <c r="B208" s="95">
        <v>192</v>
      </c>
      <c r="C208" s="82">
        <f t="shared" si="19"/>
        <v>106484.61593875189</v>
      </c>
      <c r="D208" s="96">
        <f t="shared" si="20"/>
        <v>310.58012982135972</v>
      </c>
      <c r="E208" s="96">
        <f t="shared" si="21"/>
        <v>1342.5346141839073</v>
      </c>
      <c r="F208" s="96">
        <f t="shared" si="22"/>
        <v>1653.1147440052669</v>
      </c>
      <c r="G208" s="96">
        <f t="shared" si="23"/>
        <v>105142.08132456797</v>
      </c>
    </row>
    <row r="209" spans="1:7" x14ac:dyDescent="0.25">
      <c r="A209" s="94">
        <f t="shared" si="18"/>
        <v>50041</v>
      </c>
      <c r="B209" s="95">
        <v>193</v>
      </c>
      <c r="C209" s="82">
        <f t="shared" si="19"/>
        <v>105142.08132456797</v>
      </c>
      <c r="D209" s="96">
        <f t="shared" si="20"/>
        <v>306.66440386332334</v>
      </c>
      <c r="E209" s="96">
        <f t="shared" si="21"/>
        <v>1346.4503401419438</v>
      </c>
      <c r="F209" s="96">
        <f t="shared" si="22"/>
        <v>1653.1147440052671</v>
      </c>
      <c r="G209" s="96">
        <f t="shared" si="23"/>
        <v>103795.63098442602</v>
      </c>
    </row>
    <row r="210" spans="1:7" x14ac:dyDescent="0.25">
      <c r="A210" s="94">
        <f t="shared" si="18"/>
        <v>50072</v>
      </c>
      <c r="B210" s="95">
        <v>194</v>
      </c>
      <c r="C210" s="82">
        <f t="shared" si="19"/>
        <v>103795.63098442602</v>
      </c>
      <c r="D210" s="96">
        <f t="shared" si="20"/>
        <v>302.73725703790933</v>
      </c>
      <c r="E210" s="96">
        <f t="shared" si="21"/>
        <v>1350.3774869673578</v>
      </c>
      <c r="F210" s="96">
        <f t="shared" si="22"/>
        <v>1653.1147440052671</v>
      </c>
      <c r="G210" s="96">
        <f t="shared" si="23"/>
        <v>102445.25349745867</v>
      </c>
    </row>
    <row r="211" spans="1:7" x14ac:dyDescent="0.25">
      <c r="A211" s="94">
        <f t="shared" si="18"/>
        <v>50100</v>
      </c>
      <c r="B211" s="95">
        <v>195</v>
      </c>
      <c r="C211" s="82">
        <f t="shared" si="19"/>
        <v>102445.25349745867</v>
      </c>
      <c r="D211" s="96">
        <f t="shared" si="20"/>
        <v>298.79865603425458</v>
      </c>
      <c r="E211" s="96">
        <f t="shared" si="21"/>
        <v>1354.3160879710126</v>
      </c>
      <c r="F211" s="96">
        <f t="shared" si="22"/>
        <v>1653.1147440052673</v>
      </c>
      <c r="G211" s="96">
        <f t="shared" si="23"/>
        <v>101090.93740948765</v>
      </c>
    </row>
    <row r="212" spans="1:7" x14ac:dyDescent="0.25">
      <c r="A212" s="94">
        <f t="shared" ref="A212:A256" si="24">EDATE(A211,1)</f>
        <v>50131</v>
      </c>
      <c r="B212" s="95">
        <v>196</v>
      </c>
      <c r="C212" s="82">
        <f t="shared" si="19"/>
        <v>101090.93740948765</v>
      </c>
      <c r="D212" s="96">
        <f t="shared" si="20"/>
        <v>294.8485674443391</v>
      </c>
      <c r="E212" s="96">
        <f t="shared" si="21"/>
        <v>1358.266176560928</v>
      </c>
      <c r="F212" s="96">
        <f t="shared" si="22"/>
        <v>1653.1147440052671</v>
      </c>
      <c r="G212" s="96">
        <f t="shared" si="23"/>
        <v>99732.671232926732</v>
      </c>
    </row>
    <row r="213" spans="1:7" x14ac:dyDescent="0.25">
      <c r="A213" s="94">
        <f t="shared" si="24"/>
        <v>50161</v>
      </c>
      <c r="B213" s="95">
        <v>197</v>
      </c>
      <c r="C213" s="82">
        <f t="shared" si="19"/>
        <v>99732.671232926732</v>
      </c>
      <c r="D213" s="96">
        <f t="shared" si="20"/>
        <v>290.88695776270305</v>
      </c>
      <c r="E213" s="96">
        <f t="shared" si="21"/>
        <v>1362.227786242564</v>
      </c>
      <c r="F213" s="96">
        <f t="shared" si="22"/>
        <v>1653.1147440052671</v>
      </c>
      <c r="G213" s="96">
        <f t="shared" si="23"/>
        <v>98370.443446684163</v>
      </c>
    </row>
    <row r="214" spans="1:7" x14ac:dyDescent="0.25">
      <c r="A214" s="94">
        <f t="shared" si="24"/>
        <v>50192</v>
      </c>
      <c r="B214" s="95">
        <v>198</v>
      </c>
      <c r="C214" s="82">
        <f t="shared" si="19"/>
        <v>98370.443446684163</v>
      </c>
      <c r="D214" s="96">
        <f t="shared" si="20"/>
        <v>286.91379338616224</v>
      </c>
      <c r="E214" s="96">
        <f t="shared" si="21"/>
        <v>1366.2009506191048</v>
      </c>
      <c r="F214" s="96">
        <f t="shared" si="22"/>
        <v>1653.1147440052671</v>
      </c>
      <c r="G214" s="96">
        <f t="shared" si="23"/>
        <v>97004.242496065053</v>
      </c>
    </row>
    <row r="215" spans="1:7" x14ac:dyDescent="0.25">
      <c r="A215" s="94">
        <f t="shared" si="24"/>
        <v>50222</v>
      </c>
      <c r="B215" s="95">
        <v>199</v>
      </c>
      <c r="C215" s="82">
        <f t="shared" si="19"/>
        <v>97004.242496065053</v>
      </c>
      <c r="D215" s="96">
        <f t="shared" si="20"/>
        <v>282.92904061352323</v>
      </c>
      <c r="E215" s="96">
        <f t="shared" si="21"/>
        <v>1370.185703391744</v>
      </c>
      <c r="F215" s="96">
        <f t="shared" si="22"/>
        <v>1653.1147440052673</v>
      </c>
      <c r="G215" s="96">
        <f t="shared" si="23"/>
        <v>95634.056792673306</v>
      </c>
    </row>
    <row r="216" spans="1:7" x14ac:dyDescent="0.25">
      <c r="A216" s="94">
        <f t="shared" si="24"/>
        <v>50253</v>
      </c>
      <c r="B216" s="95">
        <v>200</v>
      </c>
      <c r="C216" s="82">
        <f t="shared" si="19"/>
        <v>95634.056792673306</v>
      </c>
      <c r="D216" s="96">
        <f t="shared" si="20"/>
        <v>278.93266564529722</v>
      </c>
      <c r="E216" s="96">
        <f t="shared" si="21"/>
        <v>1374.1820783599699</v>
      </c>
      <c r="F216" s="96">
        <f t="shared" si="22"/>
        <v>1653.1147440052671</v>
      </c>
      <c r="G216" s="96">
        <f t="shared" si="23"/>
        <v>94259.874714313337</v>
      </c>
    </row>
    <row r="217" spans="1:7" x14ac:dyDescent="0.25">
      <c r="A217" s="94">
        <f t="shared" si="24"/>
        <v>50284</v>
      </c>
      <c r="B217" s="95">
        <v>201</v>
      </c>
      <c r="C217" s="82">
        <f t="shared" si="19"/>
        <v>94259.874714313337</v>
      </c>
      <c r="D217" s="96">
        <f t="shared" si="20"/>
        <v>274.92463458341399</v>
      </c>
      <c r="E217" s="96">
        <f t="shared" si="21"/>
        <v>1378.1901094218531</v>
      </c>
      <c r="F217" s="96">
        <f t="shared" si="22"/>
        <v>1653.1147440052671</v>
      </c>
      <c r="G217" s="96">
        <f t="shared" si="23"/>
        <v>92881.684604891489</v>
      </c>
    </row>
    <row r="218" spans="1:7" x14ac:dyDescent="0.25">
      <c r="A218" s="94">
        <f t="shared" si="24"/>
        <v>50314</v>
      </c>
      <c r="B218" s="95">
        <v>202</v>
      </c>
      <c r="C218" s="82">
        <f t="shared" si="19"/>
        <v>92881.684604891489</v>
      </c>
      <c r="D218" s="96">
        <f t="shared" si="20"/>
        <v>270.90491343093356</v>
      </c>
      <c r="E218" s="96">
        <f t="shared" si="21"/>
        <v>1382.2098305743336</v>
      </c>
      <c r="F218" s="96">
        <f t="shared" si="22"/>
        <v>1653.1147440052673</v>
      </c>
      <c r="G218" s="96">
        <f t="shared" si="23"/>
        <v>91499.474774317161</v>
      </c>
    </row>
    <row r="219" spans="1:7" x14ac:dyDescent="0.25">
      <c r="A219" s="94">
        <f t="shared" si="24"/>
        <v>50345</v>
      </c>
      <c r="B219" s="95">
        <v>203</v>
      </c>
      <c r="C219" s="82">
        <f t="shared" si="19"/>
        <v>91499.474774317161</v>
      </c>
      <c r="D219" s="96">
        <f t="shared" si="20"/>
        <v>266.87346809175847</v>
      </c>
      <c r="E219" s="96">
        <f t="shared" si="21"/>
        <v>1386.2412759135086</v>
      </c>
      <c r="F219" s="96">
        <f t="shared" si="22"/>
        <v>1653.1147440052671</v>
      </c>
      <c r="G219" s="96">
        <f t="shared" si="23"/>
        <v>90113.233498403657</v>
      </c>
    </row>
    <row r="220" spans="1:7" x14ac:dyDescent="0.25">
      <c r="A220" s="94">
        <f t="shared" si="24"/>
        <v>50375</v>
      </c>
      <c r="B220" s="95">
        <v>204</v>
      </c>
      <c r="C220" s="82">
        <f t="shared" si="19"/>
        <v>90113.233498403657</v>
      </c>
      <c r="D220" s="96">
        <f t="shared" si="20"/>
        <v>262.83026437034403</v>
      </c>
      <c r="E220" s="96">
        <f t="shared" si="21"/>
        <v>1390.2844796349232</v>
      </c>
      <c r="F220" s="96">
        <f t="shared" si="22"/>
        <v>1653.1147440052673</v>
      </c>
      <c r="G220" s="96">
        <f t="shared" si="23"/>
        <v>88722.949018768733</v>
      </c>
    </row>
    <row r="221" spans="1:7" x14ac:dyDescent="0.25">
      <c r="A221" s="94">
        <f t="shared" si="24"/>
        <v>50406</v>
      </c>
      <c r="B221" s="95">
        <v>205</v>
      </c>
      <c r="C221" s="82">
        <f t="shared" si="19"/>
        <v>88722.949018768733</v>
      </c>
      <c r="D221" s="96">
        <f t="shared" si="20"/>
        <v>258.77526797140882</v>
      </c>
      <c r="E221" s="96">
        <f t="shared" si="21"/>
        <v>1394.3394760338581</v>
      </c>
      <c r="F221" s="96">
        <f t="shared" si="22"/>
        <v>1653.1147440052669</v>
      </c>
      <c r="G221" s="96">
        <f t="shared" si="23"/>
        <v>87328.609542734877</v>
      </c>
    </row>
    <row r="222" spans="1:7" x14ac:dyDescent="0.25">
      <c r="A222" s="94">
        <f t="shared" si="24"/>
        <v>50437</v>
      </c>
      <c r="B222" s="95">
        <v>206</v>
      </c>
      <c r="C222" s="82">
        <f t="shared" si="19"/>
        <v>87328.609542734877</v>
      </c>
      <c r="D222" s="96">
        <f t="shared" si="20"/>
        <v>254.70844449964343</v>
      </c>
      <c r="E222" s="96">
        <f t="shared" si="21"/>
        <v>1398.4062995056238</v>
      </c>
      <c r="F222" s="96">
        <f t="shared" si="22"/>
        <v>1653.1147440052673</v>
      </c>
      <c r="G222" s="96">
        <f t="shared" si="23"/>
        <v>85930.203243229247</v>
      </c>
    </row>
    <row r="223" spans="1:7" x14ac:dyDescent="0.25">
      <c r="A223" s="94">
        <f t="shared" si="24"/>
        <v>50465</v>
      </c>
      <c r="B223" s="95">
        <v>207</v>
      </c>
      <c r="C223" s="82">
        <f t="shared" si="19"/>
        <v>85930.203243229247</v>
      </c>
      <c r="D223" s="96">
        <f t="shared" si="20"/>
        <v>250.62975945941869</v>
      </c>
      <c r="E223" s="96">
        <f t="shared" si="21"/>
        <v>1402.4849845458484</v>
      </c>
      <c r="F223" s="96">
        <f t="shared" si="22"/>
        <v>1653.1147440052671</v>
      </c>
      <c r="G223" s="96">
        <f t="shared" si="23"/>
        <v>84527.718258683395</v>
      </c>
    </row>
    <row r="224" spans="1:7" x14ac:dyDescent="0.25">
      <c r="A224" s="94">
        <f t="shared" si="24"/>
        <v>50496</v>
      </c>
      <c r="B224" s="95">
        <v>208</v>
      </c>
      <c r="C224" s="82">
        <f t="shared" si="19"/>
        <v>84527.718258683395</v>
      </c>
      <c r="D224" s="96">
        <f t="shared" si="20"/>
        <v>246.53917825449329</v>
      </c>
      <c r="E224" s="96">
        <f t="shared" si="21"/>
        <v>1406.5755657507739</v>
      </c>
      <c r="F224" s="96">
        <f t="shared" si="22"/>
        <v>1653.1147440052671</v>
      </c>
      <c r="G224" s="96">
        <f t="shared" si="23"/>
        <v>83121.142692932626</v>
      </c>
    </row>
    <row r="225" spans="1:7" x14ac:dyDescent="0.25">
      <c r="A225" s="94">
        <f t="shared" si="24"/>
        <v>50526</v>
      </c>
      <c r="B225" s="95">
        <v>209</v>
      </c>
      <c r="C225" s="82">
        <f t="shared" si="19"/>
        <v>83121.142692932626</v>
      </c>
      <c r="D225" s="96">
        <f t="shared" si="20"/>
        <v>242.43666618772022</v>
      </c>
      <c r="E225" s="96">
        <f t="shared" si="21"/>
        <v>1410.6780778175471</v>
      </c>
      <c r="F225" s="96">
        <f t="shared" si="22"/>
        <v>1653.1147440052673</v>
      </c>
      <c r="G225" s="96">
        <f t="shared" si="23"/>
        <v>81710.464615115081</v>
      </c>
    </row>
    <row r="226" spans="1:7" x14ac:dyDescent="0.25">
      <c r="A226" s="94">
        <f t="shared" si="24"/>
        <v>50557</v>
      </c>
      <c r="B226" s="95">
        <v>210</v>
      </c>
      <c r="C226" s="82">
        <f t="shared" si="19"/>
        <v>81710.464615115081</v>
      </c>
      <c r="D226" s="96">
        <f t="shared" si="20"/>
        <v>238.32218846075241</v>
      </c>
      <c r="E226" s="96">
        <f t="shared" si="21"/>
        <v>1414.7925555445149</v>
      </c>
      <c r="F226" s="96">
        <f t="shared" si="22"/>
        <v>1653.1147440052673</v>
      </c>
      <c r="G226" s="96">
        <f t="shared" si="23"/>
        <v>80295.67205957057</v>
      </c>
    </row>
    <row r="227" spans="1:7" x14ac:dyDescent="0.25">
      <c r="A227" s="94">
        <f t="shared" si="24"/>
        <v>50587</v>
      </c>
      <c r="B227" s="95">
        <v>211</v>
      </c>
      <c r="C227" s="82">
        <f t="shared" si="19"/>
        <v>80295.67205957057</v>
      </c>
      <c r="D227" s="96">
        <f t="shared" si="20"/>
        <v>234.19571017374756</v>
      </c>
      <c r="E227" s="96">
        <f t="shared" si="21"/>
        <v>1418.9190338315195</v>
      </c>
      <c r="F227" s="96">
        <f t="shared" si="22"/>
        <v>1653.1147440052671</v>
      </c>
      <c r="G227" s="96">
        <f t="shared" si="23"/>
        <v>78876.753025739046</v>
      </c>
    </row>
    <row r="228" spans="1:7" x14ac:dyDescent="0.25">
      <c r="A228" s="94">
        <f t="shared" si="24"/>
        <v>50618</v>
      </c>
      <c r="B228" s="95">
        <v>212</v>
      </c>
      <c r="C228" s="82">
        <f t="shared" si="19"/>
        <v>78876.753025739046</v>
      </c>
      <c r="D228" s="96">
        <f t="shared" si="20"/>
        <v>230.05719632507223</v>
      </c>
      <c r="E228" s="96">
        <f t="shared" si="21"/>
        <v>1423.0575476801948</v>
      </c>
      <c r="F228" s="96">
        <f t="shared" si="22"/>
        <v>1653.1147440052671</v>
      </c>
      <c r="G228" s="96">
        <f t="shared" si="23"/>
        <v>77453.695478058857</v>
      </c>
    </row>
    <row r="229" spans="1:7" x14ac:dyDescent="0.25">
      <c r="A229" s="94">
        <f t="shared" si="24"/>
        <v>50649</v>
      </c>
      <c r="B229" s="95">
        <v>213</v>
      </c>
      <c r="C229" s="82">
        <f t="shared" si="19"/>
        <v>77453.695478058857</v>
      </c>
      <c r="D229" s="96">
        <f t="shared" si="20"/>
        <v>225.90661181100501</v>
      </c>
      <c r="E229" s="96">
        <f t="shared" si="21"/>
        <v>1427.2081321942621</v>
      </c>
      <c r="F229" s="96">
        <f t="shared" si="22"/>
        <v>1653.1147440052671</v>
      </c>
      <c r="G229" s="96">
        <f t="shared" si="23"/>
        <v>76026.487345864589</v>
      </c>
    </row>
    <row r="230" spans="1:7" x14ac:dyDescent="0.25">
      <c r="A230" s="94">
        <f t="shared" si="24"/>
        <v>50679</v>
      </c>
      <c r="B230" s="95">
        <v>214</v>
      </c>
      <c r="C230" s="82">
        <f t="shared" si="19"/>
        <v>76026.487345864589</v>
      </c>
      <c r="D230" s="96">
        <f t="shared" si="20"/>
        <v>221.74392142543843</v>
      </c>
      <c r="E230" s="96">
        <f t="shared" si="21"/>
        <v>1431.3708225798287</v>
      </c>
      <c r="F230" s="96">
        <f t="shared" si="22"/>
        <v>1653.1147440052671</v>
      </c>
      <c r="G230" s="96">
        <f t="shared" si="23"/>
        <v>74595.116523284756</v>
      </c>
    </row>
    <row r="231" spans="1:7" x14ac:dyDescent="0.25">
      <c r="A231" s="94">
        <f t="shared" si="24"/>
        <v>50710</v>
      </c>
      <c r="B231" s="95">
        <v>215</v>
      </c>
      <c r="C231" s="82">
        <f t="shared" si="19"/>
        <v>74595.116523284756</v>
      </c>
      <c r="D231" s="96">
        <f t="shared" si="20"/>
        <v>217.56908985958063</v>
      </c>
      <c r="E231" s="96">
        <f t="shared" si="21"/>
        <v>1435.5456541456865</v>
      </c>
      <c r="F231" s="96">
        <f t="shared" si="22"/>
        <v>1653.1147440052671</v>
      </c>
      <c r="G231" s="96">
        <f t="shared" si="23"/>
        <v>73159.570869139076</v>
      </c>
    </row>
    <row r="232" spans="1:7" x14ac:dyDescent="0.25">
      <c r="A232" s="94">
        <f t="shared" si="24"/>
        <v>50740</v>
      </c>
      <c r="B232" s="95">
        <v>216</v>
      </c>
      <c r="C232" s="82">
        <f t="shared" si="19"/>
        <v>73159.570869139076</v>
      </c>
      <c r="D232" s="96">
        <f t="shared" si="20"/>
        <v>213.38208170165569</v>
      </c>
      <c r="E232" s="96">
        <f t="shared" si="21"/>
        <v>1439.7326623036115</v>
      </c>
      <c r="F232" s="96">
        <f t="shared" si="22"/>
        <v>1653.1147440052673</v>
      </c>
      <c r="G232" s="96">
        <f t="shared" si="23"/>
        <v>71719.838206835469</v>
      </c>
    </row>
    <row r="233" spans="1:7" x14ac:dyDescent="0.25">
      <c r="A233" s="94">
        <f t="shared" si="24"/>
        <v>50771</v>
      </c>
      <c r="B233" s="95">
        <v>217</v>
      </c>
      <c r="C233" s="82">
        <f t="shared" si="19"/>
        <v>71719.838206835469</v>
      </c>
      <c r="D233" s="96">
        <f t="shared" si="20"/>
        <v>209.18286143660347</v>
      </c>
      <c r="E233" s="96">
        <f t="shared" si="21"/>
        <v>1443.9318825686637</v>
      </c>
      <c r="F233" s="96">
        <f t="shared" si="22"/>
        <v>1653.1147440052671</v>
      </c>
      <c r="G233" s="96">
        <f t="shared" si="23"/>
        <v>70275.906324266805</v>
      </c>
    </row>
    <row r="234" spans="1:7" x14ac:dyDescent="0.25">
      <c r="A234" s="94">
        <f t="shared" si="24"/>
        <v>50802</v>
      </c>
      <c r="B234" s="95">
        <v>218</v>
      </c>
      <c r="C234" s="82">
        <f t="shared" si="19"/>
        <v>70275.906324266805</v>
      </c>
      <c r="D234" s="96">
        <f t="shared" si="20"/>
        <v>204.9713934457782</v>
      </c>
      <c r="E234" s="96">
        <f t="shared" si="21"/>
        <v>1448.1433505594889</v>
      </c>
      <c r="F234" s="96">
        <f t="shared" si="22"/>
        <v>1653.1147440052671</v>
      </c>
      <c r="G234" s="96">
        <f t="shared" si="23"/>
        <v>68827.762973707315</v>
      </c>
    </row>
    <row r="235" spans="1:7" x14ac:dyDescent="0.25">
      <c r="A235" s="94">
        <f t="shared" si="24"/>
        <v>50830</v>
      </c>
      <c r="B235" s="95">
        <v>219</v>
      </c>
      <c r="C235" s="82">
        <f t="shared" si="19"/>
        <v>68827.762973707315</v>
      </c>
      <c r="D235" s="96">
        <f t="shared" si="20"/>
        <v>200.74764200664637</v>
      </c>
      <c r="E235" s="96">
        <f t="shared" si="21"/>
        <v>1452.3671019986207</v>
      </c>
      <c r="F235" s="96">
        <f t="shared" si="22"/>
        <v>1653.1147440052671</v>
      </c>
      <c r="G235" s="96">
        <f t="shared" si="23"/>
        <v>67375.395871708693</v>
      </c>
    </row>
    <row r="236" spans="1:7" x14ac:dyDescent="0.25">
      <c r="A236" s="94">
        <f t="shared" si="24"/>
        <v>50861</v>
      </c>
      <c r="B236" s="95">
        <v>220</v>
      </c>
      <c r="C236" s="82">
        <f t="shared" si="19"/>
        <v>67375.395871708693</v>
      </c>
      <c r="D236" s="96">
        <f t="shared" si="20"/>
        <v>196.51157129248369</v>
      </c>
      <c r="E236" s="96">
        <f t="shared" si="21"/>
        <v>1456.6031727127834</v>
      </c>
      <c r="F236" s="96">
        <f t="shared" si="22"/>
        <v>1653.1147440052671</v>
      </c>
      <c r="G236" s="96">
        <f t="shared" si="23"/>
        <v>65918.792698995909</v>
      </c>
    </row>
    <row r="237" spans="1:7" x14ac:dyDescent="0.25">
      <c r="A237" s="94">
        <f t="shared" si="24"/>
        <v>50891</v>
      </c>
      <c r="B237" s="95">
        <v>221</v>
      </c>
      <c r="C237" s="82">
        <f t="shared" si="19"/>
        <v>65918.792698995909</v>
      </c>
      <c r="D237" s="96">
        <f t="shared" si="20"/>
        <v>192.26314537207142</v>
      </c>
      <c r="E237" s="96">
        <f t="shared" si="21"/>
        <v>1460.8515986331956</v>
      </c>
      <c r="F237" s="96">
        <f t="shared" si="22"/>
        <v>1653.1147440052671</v>
      </c>
      <c r="G237" s="96">
        <f t="shared" si="23"/>
        <v>64457.94110036271</v>
      </c>
    </row>
    <row r="238" spans="1:7" x14ac:dyDescent="0.25">
      <c r="A238" s="94">
        <f t="shared" si="24"/>
        <v>50922</v>
      </c>
      <c r="B238" s="95">
        <v>222</v>
      </c>
      <c r="C238" s="82">
        <f t="shared" si="19"/>
        <v>64457.94110036271</v>
      </c>
      <c r="D238" s="96">
        <f t="shared" si="20"/>
        <v>188.00232820939127</v>
      </c>
      <c r="E238" s="96">
        <f t="shared" si="21"/>
        <v>1465.1124157958759</v>
      </c>
      <c r="F238" s="96">
        <f t="shared" si="22"/>
        <v>1653.1147440052671</v>
      </c>
      <c r="G238" s="96">
        <f t="shared" si="23"/>
        <v>62992.828684566834</v>
      </c>
    </row>
    <row r="239" spans="1:7" x14ac:dyDescent="0.25">
      <c r="A239" s="94">
        <f t="shared" si="24"/>
        <v>50952</v>
      </c>
      <c r="B239" s="95">
        <v>223</v>
      </c>
      <c r="C239" s="82">
        <f t="shared" si="19"/>
        <v>62992.828684566834</v>
      </c>
      <c r="D239" s="96">
        <f t="shared" si="20"/>
        <v>183.72908366331998</v>
      </c>
      <c r="E239" s="96">
        <f t="shared" si="21"/>
        <v>1469.3856603419472</v>
      </c>
      <c r="F239" s="96">
        <f t="shared" si="22"/>
        <v>1653.1147440052671</v>
      </c>
      <c r="G239" s="96">
        <f t="shared" si="23"/>
        <v>61523.443024224885</v>
      </c>
    </row>
    <row r="240" spans="1:7" x14ac:dyDescent="0.25">
      <c r="A240" s="94">
        <f t="shared" si="24"/>
        <v>50983</v>
      </c>
      <c r="B240" s="95">
        <v>224</v>
      </c>
      <c r="C240" s="82">
        <f t="shared" si="19"/>
        <v>61523.443024224885</v>
      </c>
      <c r="D240" s="96">
        <f t="shared" si="20"/>
        <v>179.44337548732264</v>
      </c>
      <c r="E240" s="96">
        <f t="shared" si="21"/>
        <v>1473.6713685179445</v>
      </c>
      <c r="F240" s="96">
        <f t="shared" si="22"/>
        <v>1653.1147440052671</v>
      </c>
      <c r="G240" s="96">
        <f t="shared" si="23"/>
        <v>60049.771655706943</v>
      </c>
    </row>
    <row r="241" spans="1:7" x14ac:dyDescent="0.25">
      <c r="A241" s="94">
        <f t="shared" si="24"/>
        <v>51014</v>
      </c>
      <c r="B241" s="95">
        <v>225</v>
      </c>
      <c r="C241" s="82">
        <f t="shared" si="19"/>
        <v>60049.771655706943</v>
      </c>
      <c r="D241" s="96">
        <f t="shared" si="20"/>
        <v>175.14516732914529</v>
      </c>
      <c r="E241" s="96">
        <f t="shared" si="21"/>
        <v>1477.969576676122</v>
      </c>
      <c r="F241" s="96">
        <f t="shared" si="22"/>
        <v>1653.1147440052673</v>
      </c>
      <c r="G241" s="96">
        <f t="shared" si="23"/>
        <v>58571.802079030822</v>
      </c>
    </row>
    <row r="242" spans="1:7" x14ac:dyDescent="0.25">
      <c r="A242" s="94">
        <f t="shared" si="24"/>
        <v>51044</v>
      </c>
      <c r="B242" s="95">
        <v>226</v>
      </c>
      <c r="C242" s="82">
        <f t="shared" si="19"/>
        <v>58571.802079030822</v>
      </c>
      <c r="D242" s="96">
        <f t="shared" si="20"/>
        <v>170.83442273050659</v>
      </c>
      <c r="E242" s="96">
        <f t="shared" si="21"/>
        <v>1482.2803212747606</v>
      </c>
      <c r="F242" s="96">
        <f t="shared" si="22"/>
        <v>1653.1147440052671</v>
      </c>
      <c r="G242" s="96">
        <f t="shared" si="23"/>
        <v>57089.521757756062</v>
      </c>
    </row>
    <row r="243" spans="1:7" x14ac:dyDescent="0.25">
      <c r="A243" s="94">
        <f t="shared" si="24"/>
        <v>51075</v>
      </c>
      <c r="B243" s="95">
        <v>227</v>
      </c>
      <c r="C243" s="82">
        <f t="shared" si="19"/>
        <v>57089.521757756062</v>
      </c>
      <c r="D243" s="96">
        <f t="shared" si="20"/>
        <v>166.51110512678855</v>
      </c>
      <c r="E243" s="96">
        <f t="shared" si="21"/>
        <v>1486.6036388784787</v>
      </c>
      <c r="F243" s="96">
        <f t="shared" si="22"/>
        <v>1653.1147440052673</v>
      </c>
      <c r="G243" s="96">
        <f t="shared" si="23"/>
        <v>55602.918118877584</v>
      </c>
    </row>
    <row r="244" spans="1:7" x14ac:dyDescent="0.25">
      <c r="A244" s="94">
        <f t="shared" si="24"/>
        <v>51105</v>
      </c>
      <c r="B244" s="95">
        <v>228</v>
      </c>
      <c r="C244" s="82">
        <f t="shared" si="19"/>
        <v>55602.918118877584</v>
      </c>
      <c r="D244" s="96">
        <f t="shared" si="20"/>
        <v>162.17517784672631</v>
      </c>
      <c r="E244" s="96">
        <f t="shared" si="21"/>
        <v>1490.9395661585406</v>
      </c>
      <c r="F244" s="96">
        <f t="shared" si="22"/>
        <v>1653.1147440052669</v>
      </c>
      <c r="G244" s="96">
        <f t="shared" si="23"/>
        <v>54111.97855271904</v>
      </c>
    </row>
    <row r="245" spans="1:7" x14ac:dyDescent="0.25">
      <c r="A245" s="94">
        <f t="shared" si="24"/>
        <v>51136</v>
      </c>
      <c r="B245" s="95">
        <v>229</v>
      </c>
      <c r="C245" s="82">
        <f t="shared" si="19"/>
        <v>54111.97855271904</v>
      </c>
      <c r="D245" s="96">
        <f t="shared" si="20"/>
        <v>157.82660411209724</v>
      </c>
      <c r="E245" s="96">
        <f t="shared" si="21"/>
        <v>1495.2881398931697</v>
      </c>
      <c r="F245" s="96">
        <f t="shared" si="22"/>
        <v>1653.1147440052669</v>
      </c>
      <c r="G245" s="96">
        <f t="shared" si="23"/>
        <v>52616.690412825868</v>
      </c>
    </row>
    <row r="246" spans="1:7" x14ac:dyDescent="0.25">
      <c r="A246" s="94">
        <f t="shared" si="24"/>
        <v>51167</v>
      </c>
      <c r="B246" s="95">
        <v>230</v>
      </c>
      <c r="C246" s="82">
        <f t="shared" si="19"/>
        <v>52616.690412825868</v>
      </c>
      <c r="D246" s="96">
        <f t="shared" si="20"/>
        <v>153.46534703740883</v>
      </c>
      <c r="E246" s="96">
        <f t="shared" si="21"/>
        <v>1499.6493969678584</v>
      </c>
      <c r="F246" s="96">
        <f t="shared" si="22"/>
        <v>1653.1147440052673</v>
      </c>
      <c r="G246" s="96">
        <f t="shared" si="23"/>
        <v>51117.041015858013</v>
      </c>
    </row>
    <row r="247" spans="1:7" x14ac:dyDescent="0.25">
      <c r="A247" s="94">
        <f t="shared" si="24"/>
        <v>51196</v>
      </c>
      <c r="B247" s="95">
        <v>231</v>
      </c>
      <c r="C247" s="82">
        <f t="shared" si="19"/>
        <v>51117.041015858013</v>
      </c>
      <c r="D247" s="96">
        <f t="shared" si="20"/>
        <v>149.0913696295859</v>
      </c>
      <c r="E247" s="96">
        <f t="shared" si="21"/>
        <v>1504.0233743756812</v>
      </c>
      <c r="F247" s="96">
        <f t="shared" si="22"/>
        <v>1653.1147440052671</v>
      </c>
      <c r="G247" s="96">
        <f t="shared" si="23"/>
        <v>49613.017641482329</v>
      </c>
    </row>
    <row r="248" spans="1:7" x14ac:dyDescent="0.25">
      <c r="A248" s="94">
        <f t="shared" si="24"/>
        <v>51227</v>
      </c>
      <c r="B248" s="95">
        <v>232</v>
      </c>
      <c r="C248" s="82">
        <f t="shared" si="19"/>
        <v>49613.017641482329</v>
      </c>
      <c r="D248" s="96">
        <f t="shared" si="20"/>
        <v>144.70463478765683</v>
      </c>
      <c r="E248" s="96">
        <f t="shared" si="21"/>
        <v>1508.4101092176104</v>
      </c>
      <c r="F248" s="96">
        <f t="shared" si="22"/>
        <v>1653.1147440052673</v>
      </c>
      <c r="G248" s="96">
        <f t="shared" si="23"/>
        <v>48104.607532264716</v>
      </c>
    </row>
    <row r="249" spans="1:7" x14ac:dyDescent="0.25">
      <c r="A249" s="94">
        <f t="shared" si="24"/>
        <v>51257</v>
      </c>
      <c r="B249" s="95">
        <v>233</v>
      </c>
      <c r="C249" s="82">
        <f t="shared" si="19"/>
        <v>48104.607532264716</v>
      </c>
      <c r="D249" s="96">
        <f t="shared" si="20"/>
        <v>140.30510530243879</v>
      </c>
      <c r="E249" s="96">
        <f t="shared" si="21"/>
        <v>1512.8096387028281</v>
      </c>
      <c r="F249" s="96">
        <f t="shared" si="22"/>
        <v>1653.1147440052669</v>
      </c>
      <c r="G249" s="96">
        <f t="shared" si="23"/>
        <v>46591.797893561888</v>
      </c>
    </row>
    <row r="250" spans="1:7" x14ac:dyDescent="0.25">
      <c r="A250" s="94">
        <f t="shared" si="24"/>
        <v>51288</v>
      </c>
      <c r="B250" s="95">
        <v>234</v>
      </c>
      <c r="C250" s="82">
        <f t="shared" si="19"/>
        <v>46591.797893561888</v>
      </c>
      <c r="D250" s="96">
        <f t="shared" si="20"/>
        <v>135.89274385622221</v>
      </c>
      <c r="E250" s="96">
        <f t="shared" si="21"/>
        <v>1517.2220001490448</v>
      </c>
      <c r="F250" s="96">
        <f t="shared" si="22"/>
        <v>1653.1147440052671</v>
      </c>
      <c r="G250" s="96">
        <f t="shared" si="23"/>
        <v>45074.575893412846</v>
      </c>
    </row>
    <row r="251" spans="1:7" x14ac:dyDescent="0.25">
      <c r="A251" s="94">
        <f t="shared" si="24"/>
        <v>51318</v>
      </c>
      <c r="B251" s="95">
        <v>235</v>
      </c>
      <c r="C251" s="82">
        <f t="shared" si="19"/>
        <v>45074.575893412846</v>
      </c>
      <c r="D251" s="96">
        <f t="shared" si="20"/>
        <v>131.46751302245417</v>
      </c>
      <c r="E251" s="96">
        <f t="shared" si="21"/>
        <v>1521.647230982813</v>
      </c>
      <c r="F251" s="96">
        <f t="shared" si="22"/>
        <v>1653.1147440052671</v>
      </c>
      <c r="G251" s="96">
        <f t="shared" si="23"/>
        <v>43552.928662430037</v>
      </c>
    </row>
    <row r="252" spans="1:7" x14ac:dyDescent="0.25">
      <c r="A252" s="94">
        <f t="shared" si="24"/>
        <v>51349</v>
      </c>
      <c r="B252" s="95">
        <v>236</v>
      </c>
      <c r="C252" s="82">
        <f t="shared" si="19"/>
        <v>43552.928662430037</v>
      </c>
      <c r="D252" s="96">
        <f t="shared" si="20"/>
        <v>127.02937526542097</v>
      </c>
      <c r="E252" s="96">
        <f t="shared" si="21"/>
        <v>1526.085368739846</v>
      </c>
      <c r="F252" s="96">
        <f t="shared" si="22"/>
        <v>1653.1147440052669</v>
      </c>
      <c r="G252" s="96">
        <f t="shared" si="23"/>
        <v>42026.843293690188</v>
      </c>
    </row>
    <row r="253" spans="1:7" x14ac:dyDescent="0.25">
      <c r="A253" s="94">
        <f t="shared" si="24"/>
        <v>51380</v>
      </c>
      <c r="B253" s="95">
        <v>237</v>
      </c>
      <c r="C253" s="82">
        <f t="shared" si="19"/>
        <v>42026.843293690188</v>
      </c>
      <c r="D253" s="96">
        <f t="shared" si="20"/>
        <v>122.57829293992974</v>
      </c>
      <c r="E253" s="96">
        <f t="shared" si="21"/>
        <v>1530.5364510653374</v>
      </c>
      <c r="F253" s="96">
        <f t="shared" si="22"/>
        <v>1653.1147440052671</v>
      </c>
      <c r="G253" s="96">
        <f t="shared" si="23"/>
        <v>40496.30684262485</v>
      </c>
    </row>
    <row r="254" spans="1:7" x14ac:dyDescent="0.25">
      <c r="A254" s="94">
        <f t="shared" si="24"/>
        <v>51410</v>
      </c>
      <c r="B254" s="95">
        <v>238</v>
      </c>
      <c r="C254" s="82">
        <f t="shared" si="19"/>
        <v>40496.30684262485</v>
      </c>
      <c r="D254" s="96">
        <f t="shared" si="20"/>
        <v>118.11422829098919</v>
      </c>
      <c r="E254" s="96">
        <f t="shared" si="21"/>
        <v>1535.0005157142778</v>
      </c>
      <c r="F254" s="96">
        <f t="shared" si="22"/>
        <v>1653.1147440052669</v>
      </c>
      <c r="G254" s="96">
        <f t="shared" si="23"/>
        <v>38961.30632691057</v>
      </c>
    </row>
    <row r="255" spans="1:7" x14ac:dyDescent="0.25">
      <c r="A255" s="94">
        <f t="shared" si="24"/>
        <v>51441</v>
      </c>
      <c r="B255" s="95">
        <v>239</v>
      </c>
      <c r="C255" s="82">
        <f t="shared" si="19"/>
        <v>38961.30632691057</v>
      </c>
      <c r="D255" s="96">
        <f t="shared" si="20"/>
        <v>113.63714345348922</v>
      </c>
      <c r="E255" s="96">
        <f t="shared" si="21"/>
        <v>1539.4776005517779</v>
      </c>
      <c r="F255" s="96">
        <f t="shared" si="22"/>
        <v>1653.1147440052671</v>
      </c>
      <c r="G255" s="96">
        <f t="shared" si="23"/>
        <v>37421.828726358792</v>
      </c>
    </row>
    <row r="256" spans="1:7" x14ac:dyDescent="0.25">
      <c r="A256" s="94">
        <f t="shared" si="24"/>
        <v>51471</v>
      </c>
      <c r="B256" s="95">
        <v>240</v>
      </c>
      <c r="C256" s="82">
        <f t="shared" si="19"/>
        <v>37421.828726358792</v>
      </c>
      <c r="D256" s="96">
        <f t="shared" si="20"/>
        <v>109.14700045187986</v>
      </c>
      <c r="E256" s="96">
        <f t="shared" si="21"/>
        <v>1543.9677435533872</v>
      </c>
      <c r="F256" s="96">
        <f t="shared" si="22"/>
        <v>1653.1147440052671</v>
      </c>
      <c r="G256" s="96">
        <f t="shared" si="23"/>
        <v>35877.860982805403</v>
      </c>
    </row>
    <row r="257" spans="1:9" x14ac:dyDescent="0.25">
      <c r="A257" s="94">
        <f>EDATE(A256,1)+3</f>
        <v>51505</v>
      </c>
      <c r="B257" s="95">
        <v>241</v>
      </c>
      <c r="C257" s="82">
        <f t="shared" si="19"/>
        <v>35877.860982805403</v>
      </c>
      <c r="D257" s="96">
        <f t="shared" si="20"/>
        <v>104.64376119984914</v>
      </c>
      <c r="E257" s="96">
        <f t="shared" si="21"/>
        <v>1548.4709828054179</v>
      </c>
      <c r="F257" s="96">
        <f t="shared" si="22"/>
        <v>1653.1147440052671</v>
      </c>
      <c r="G257" s="96">
        <f t="shared" si="23"/>
        <v>34329.389999999985</v>
      </c>
      <c r="I257" s="201"/>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61"/>
  <sheetViews>
    <sheetView workbookViewId="0">
      <selection activeCell="E7" sqref="E7:E12"/>
    </sheetView>
  </sheetViews>
  <sheetFormatPr defaultColWidth="9.140625" defaultRowHeight="15" x14ac:dyDescent="0.25"/>
  <cols>
    <col min="1" max="1" width="9.140625" style="92"/>
    <col min="2" max="2" width="7.85546875" style="92" customWidth="1"/>
    <col min="3" max="3" width="14.7109375" style="92" customWidth="1"/>
    <col min="4" max="4" width="14.28515625" style="92" customWidth="1"/>
    <col min="5" max="7" width="14.7109375" style="92" customWidth="1"/>
    <col min="8" max="11" width="9.140625" style="92"/>
    <col min="12" max="12" width="10.42578125" style="92" customWidth="1"/>
    <col min="13" max="13" width="11.7109375" style="92" customWidth="1"/>
    <col min="14" max="14" width="9.140625" style="92"/>
    <col min="15" max="15" width="9.140625" style="164"/>
    <col min="16" max="16" width="7.85546875" style="164" customWidth="1"/>
    <col min="17" max="17" width="14.7109375" style="164" customWidth="1"/>
    <col min="18" max="18" width="14.28515625" style="164" customWidth="1"/>
    <col min="19" max="21" width="14.7109375" style="164" customWidth="1"/>
    <col min="22" max="16384" width="9.140625" style="92"/>
  </cols>
  <sheetData>
    <row r="1" spans="1:21" x14ac:dyDescent="0.25">
      <c r="A1" s="76"/>
      <c r="B1" s="76"/>
      <c r="C1" s="76"/>
      <c r="D1" s="76"/>
      <c r="E1" s="76"/>
      <c r="F1" s="76"/>
      <c r="G1" s="77"/>
      <c r="O1" s="150"/>
      <c r="P1" s="150"/>
      <c r="Q1" s="150"/>
      <c r="R1" s="150"/>
      <c r="S1" s="150"/>
      <c r="T1" s="150"/>
      <c r="U1" s="151"/>
    </row>
    <row r="2" spans="1:21" x14ac:dyDescent="0.25">
      <c r="A2" s="76"/>
      <c r="B2" s="76"/>
      <c r="C2" s="76"/>
      <c r="D2" s="76"/>
      <c r="E2" s="76"/>
      <c r="F2" s="78"/>
      <c r="G2" s="79"/>
      <c r="O2" s="150"/>
      <c r="P2" s="150"/>
      <c r="Q2" s="150"/>
      <c r="R2" s="150"/>
      <c r="S2" s="150"/>
      <c r="T2" s="152"/>
      <c r="U2" s="153"/>
    </row>
    <row r="3" spans="1:21" x14ac:dyDescent="0.25">
      <c r="A3" s="76"/>
      <c r="B3" s="76"/>
      <c r="C3" s="76"/>
      <c r="D3" s="76"/>
      <c r="E3" s="76"/>
      <c r="F3" s="78"/>
      <c r="G3" s="79"/>
      <c r="K3" s="104" t="s">
        <v>10</v>
      </c>
      <c r="L3" s="104" t="s">
        <v>44</v>
      </c>
      <c r="M3" s="97" t="s">
        <v>61</v>
      </c>
      <c r="O3" s="150"/>
      <c r="P3" s="150"/>
      <c r="Q3" s="150"/>
      <c r="R3" s="150"/>
      <c r="S3" s="150"/>
      <c r="T3" s="152"/>
      <c r="U3" s="153"/>
    </row>
    <row r="4" spans="1:21" ht="21" x14ac:dyDescent="0.35">
      <c r="A4" s="76"/>
      <c r="B4" s="105" t="s">
        <v>52</v>
      </c>
      <c r="C4" s="76"/>
      <c r="D4" s="76"/>
      <c r="E4" s="81"/>
      <c r="F4" s="106" t="str">
        <f>'Lisa 3'!D6</f>
        <v>Pepleri 35, Tartu</v>
      </c>
      <c r="G4" s="80"/>
      <c r="K4" s="107" t="s">
        <v>55</v>
      </c>
      <c r="L4" s="178">
        <v>1330.9398032200354</v>
      </c>
      <c r="M4" s="108">
        <f>L4/$L$9</f>
        <v>0.74155326678183398</v>
      </c>
      <c r="O4" s="150"/>
      <c r="P4" s="154" t="s">
        <v>59</v>
      </c>
      <c r="Q4" s="150"/>
      <c r="R4" s="150"/>
      <c r="S4" s="152"/>
      <c r="T4" s="155"/>
      <c r="U4" s="156"/>
    </row>
    <row r="5" spans="1:21" x14ac:dyDescent="0.25">
      <c r="A5" s="76"/>
      <c r="B5" s="76"/>
      <c r="C5" s="76"/>
      <c r="D5" s="76"/>
      <c r="E5" s="76"/>
      <c r="F5" s="82"/>
      <c r="G5" s="76"/>
      <c r="K5" s="107" t="s">
        <v>71</v>
      </c>
      <c r="L5" s="178">
        <v>175.82721101771753</v>
      </c>
      <c r="M5" s="108">
        <f t="shared" ref="M5:M8" si="0">L5/$L$9</f>
        <v>9.7964793301603278E-2</v>
      </c>
      <c r="O5" s="150"/>
      <c r="P5" s="150"/>
      <c r="Q5" s="150"/>
      <c r="R5" s="150"/>
      <c r="S5" s="150"/>
      <c r="T5" s="157"/>
      <c r="U5" s="150"/>
    </row>
    <row r="6" spans="1:21" x14ac:dyDescent="0.25">
      <c r="A6" s="76"/>
      <c r="B6" s="83" t="s">
        <v>30</v>
      </c>
      <c r="C6" s="84"/>
      <c r="D6" s="85"/>
      <c r="E6" s="86">
        <v>44200</v>
      </c>
      <c r="F6" s="87"/>
      <c r="G6" s="76"/>
      <c r="K6" s="107" t="s">
        <v>57</v>
      </c>
      <c r="L6" s="178">
        <v>120.92267625652462</v>
      </c>
      <c r="M6" s="108">
        <f t="shared" si="0"/>
        <v>6.7373900298932823E-2</v>
      </c>
      <c r="O6" s="150"/>
      <c r="P6" s="158" t="s">
        <v>30</v>
      </c>
      <c r="Q6" s="159"/>
      <c r="R6" s="160"/>
      <c r="S6" s="161">
        <f>E6</f>
        <v>44200</v>
      </c>
      <c r="T6" s="162"/>
      <c r="U6" s="150"/>
    </row>
    <row r="7" spans="1:21" x14ac:dyDescent="0.25">
      <c r="A7" s="76"/>
      <c r="B7" s="88" t="s">
        <v>31</v>
      </c>
      <c r="C7" s="95"/>
      <c r="E7" s="124">
        <v>241</v>
      </c>
      <c r="F7" s="89" t="s">
        <v>21</v>
      </c>
      <c r="G7" s="76"/>
      <c r="K7" s="107" t="s">
        <v>56</v>
      </c>
      <c r="L7" s="178">
        <v>18.080345283897373</v>
      </c>
      <c r="M7" s="108">
        <f t="shared" si="0"/>
        <v>1.0073738179127132E-2</v>
      </c>
      <c r="O7" s="150"/>
      <c r="P7" s="163" t="s">
        <v>31</v>
      </c>
      <c r="Q7" s="152"/>
      <c r="S7" s="165">
        <f t="shared" ref="S7:S11" si="1">E7</f>
        <v>241</v>
      </c>
      <c r="T7" s="166" t="s">
        <v>21</v>
      </c>
      <c r="U7" s="150"/>
    </row>
    <row r="8" spans="1:21" x14ac:dyDescent="0.25">
      <c r="A8" s="76"/>
      <c r="B8" s="88" t="s">
        <v>53</v>
      </c>
      <c r="C8" s="95"/>
      <c r="D8" s="111">
        <f>E6-1</f>
        <v>44199</v>
      </c>
      <c r="E8" s="112">
        <v>2738143.1258519129</v>
      </c>
      <c r="F8" s="89" t="s">
        <v>33</v>
      </c>
      <c r="G8" s="76"/>
      <c r="K8" s="107" t="s">
        <v>58</v>
      </c>
      <c r="L8" s="178">
        <v>149.02996422182468</v>
      </c>
      <c r="M8" s="108">
        <f t="shared" si="0"/>
        <v>8.3034301438502739E-2</v>
      </c>
      <c r="O8" s="150"/>
      <c r="P8" s="163" t="s">
        <v>53</v>
      </c>
      <c r="Q8" s="152"/>
      <c r="R8" s="167">
        <f>S6-1</f>
        <v>44199</v>
      </c>
      <c r="S8" s="168">
        <f t="shared" si="1"/>
        <v>2738143.1258519129</v>
      </c>
      <c r="T8" s="166" t="s">
        <v>33</v>
      </c>
      <c r="U8" s="150"/>
    </row>
    <row r="9" spans="1:21" x14ac:dyDescent="0.25">
      <c r="A9" s="76"/>
      <c r="B9" s="88" t="s">
        <v>54</v>
      </c>
      <c r="C9" s="95"/>
      <c r="D9" s="111">
        <f>EDATE(D8,E7)</f>
        <v>51535</v>
      </c>
      <c r="E9" s="112">
        <v>71932.200000000012</v>
      </c>
      <c r="F9" s="89" t="s">
        <v>33</v>
      </c>
      <c r="G9" s="76"/>
      <c r="K9" s="113" t="s">
        <v>45</v>
      </c>
      <c r="L9" s="179">
        <v>1794.7999999999997</v>
      </c>
      <c r="M9" s="180">
        <v>1.0000000000000002</v>
      </c>
      <c r="O9" s="150"/>
      <c r="P9" s="163" t="s">
        <v>54</v>
      </c>
      <c r="Q9" s="152"/>
      <c r="R9" s="167">
        <f>EDATE(R8,S7)</f>
        <v>51535</v>
      </c>
      <c r="S9" s="168">
        <f t="shared" si="1"/>
        <v>71932.200000000012</v>
      </c>
      <c r="T9" s="166"/>
      <c r="U9" s="150"/>
    </row>
    <row r="10" spans="1:21" x14ac:dyDescent="0.25">
      <c r="A10" s="76"/>
      <c r="B10" s="88" t="s">
        <v>67</v>
      </c>
      <c r="C10" s="95"/>
      <c r="D10" s="111">
        <f>E6-1</f>
        <v>44199</v>
      </c>
      <c r="E10" s="112">
        <v>128000</v>
      </c>
      <c r="F10" s="89"/>
      <c r="G10" s="123"/>
      <c r="O10" s="150"/>
      <c r="P10" s="163" t="s">
        <v>62</v>
      </c>
      <c r="Q10" s="165"/>
      <c r="R10" s="182">
        <f>S6-1</f>
        <v>44199</v>
      </c>
      <c r="S10" s="168">
        <f t="shared" si="1"/>
        <v>128000</v>
      </c>
      <c r="T10" s="166"/>
      <c r="U10" s="169"/>
    </row>
    <row r="11" spans="1:21" x14ac:dyDescent="0.25">
      <c r="A11" s="76"/>
      <c r="B11" s="88" t="s">
        <v>63</v>
      </c>
      <c r="C11" s="95"/>
      <c r="D11" s="111">
        <f>EDATE(D10,E7)</f>
        <v>51535</v>
      </c>
      <c r="E11" s="112">
        <v>25600</v>
      </c>
      <c r="F11" s="89"/>
      <c r="G11" s="123"/>
      <c r="L11" s="109"/>
      <c r="M11" s="114"/>
      <c r="O11" s="150"/>
      <c r="P11" s="163" t="s">
        <v>63</v>
      </c>
      <c r="Q11" s="165"/>
      <c r="R11" s="182">
        <f>EDATE(R10,S7)</f>
        <v>51535</v>
      </c>
      <c r="S11" s="168">
        <f t="shared" si="1"/>
        <v>25600</v>
      </c>
      <c r="T11" s="166"/>
      <c r="U11" s="169"/>
    </row>
    <row r="12" spans="1:21" x14ac:dyDescent="0.25">
      <c r="A12" s="76"/>
      <c r="B12" s="88" t="s">
        <v>60</v>
      </c>
      <c r="C12" s="95"/>
      <c r="D12" s="111"/>
      <c r="E12" s="112">
        <v>804210</v>
      </c>
      <c r="F12" s="89"/>
      <c r="G12" s="123"/>
      <c r="L12" s="109"/>
      <c r="M12" s="114"/>
      <c r="O12" s="150"/>
      <c r="P12" s="163" t="s">
        <v>34</v>
      </c>
      <c r="Q12" s="152"/>
      <c r="R12" s="167"/>
      <c r="S12" s="196">
        <f>E13</f>
        <v>0.74155326678183398</v>
      </c>
      <c r="T12" s="166"/>
      <c r="U12" s="169"/>
    </row>
    <row r="13" spans="1:21" x14ac:dyDescent="0.25">
      <c r="A13" s="76"/>
      <c r="B13" s="88" t="s">
        <v>34</v>
      </c>
      <c r="C13" s="95"/>
      <c r="D13" s="111"/>
      <c r="E13" s="195">
        <f>M4</f>
        <v>0.74155326678183398</v>
      </c>
      <c r="F13" s="89"/>
      <c r="G13" s="123"/>
      <c r="L13" s="110"/>
      <c r="M13" s="110"/>
      <c r="O13" s="150"/>
      <c r="P13" s="183" t="s">
        <v>64</v>
      </c>
      <c r="S13" s="164">
        <f>E14</f>
        <v>5</v>
      </c>
      <c r="T13" s="184"/>
      <c r="U13" s="169"/>
    </row>
    <row r="14" spans="1:21" x14ac:dyDescent="0.25">
      <c r="A14" s="76"/>
      <c r="B14" s="88" t="s">
        <v>64</v>
      </c>
      <c r="C14" s="95"/>
      <c r="D14" s="111"/>
      <c r="E14" s="181">
        <v>5</v>
      </c>
      <c r="F14" s="89"/>
      <c r="G14" s="91"/>
      <c r="L14" s="110"/>
      <c r="M14" s="110"/>
      <c r="O14" s="150"/>
      <c r="P14" s="163" t="s">
        <v>35</v>
      </c>
      <c r="Q14" s="152"/>
      <c r="R14" s="167"/>
      <c r="S14" s="192">
        <f>ROUND(S8*$S$12,2)+ROUND(S10*S13/8,2)</f>
        <v>2110478.98</v>
      </c>
      <c r="T14" s="166" t="s">
        <v>33</v>
      </c>
      <c r="U14" s="150"/>
    </row>
    <row r="15" spans="1:21" x14ac:dyDescent="0.25">
      <c r="A15" s="76"/>
      <c r="B15" s="88" t="s">
        <v>74</v>
      </c>
      <c r="C15" s="95"/>
      <c r="D15" s="111"/>
      <c r="E15" s="191">
        <f>ROUND((E8-E12)*$E$13,2)+ROUND(E10*E14/8,2)</f>
        <v>1514114.43</v>
      </c>
      <c r="F15" s="89" t="s">
        <v>33</v>
      </c>
      <c r="G15" s="91"/>
      <c r="L15" s="110"/>
      <c r="M15" s="110"/>
      <c r="O15" s="150"/>
      <c r="P15" s="163" t="s">
        <v>36</v>
      </c>
      <c r="Q15" s="152"/>
      <c r="R15" s="167"/>
      <c r="S15" s="192">
        <f>ROUND(S9*$S$12,2)+ROUND(S11*S13/8,2)</f>
        <v>69341.56</v>
      </c>
      <c r="T15" s="166" t="s">
        <v>33</v>
      </c>
      <c r="U15" s="150"/>
    </row>
    <row r="16" spans="1:21" x14ac:dyDescent="0.25">
      <c r="B16" s="88" t="s">
        <v>75</v>
      </c>
      <c r="C16" s="95"/>
      <c r="D16" s="111"/>
      <c r="E16" s="191">
        <f>ROUND(E9*$E$13,2)+ROUND(E11*E14/8,2)</f>
        <v>69341.56</v>
      </c>
      <c r="F16" s="89" t="s">
        <v>33</v>
      </c>
      <c r="P16" s="170" t="s">
        <v>83</v>
      </c>
      <c r="Q16" s="171"/>
      <c r="R16" s="172"/>
      <c r="S16" s="173">
        <v>3.5000000000000003E-2</v>
      </c>
      <c r="T16" s="174"/>
    </row>
    <row r="17" spans="1:21" x14ac:dyDescent="0.25">
      <c r="B17" s="119" t="s">
        <v>83</v>
      </c>
      <c r="C17" s="120"/>
      <c r="D17" s="121"/>
      <c r="E17" s="122">
        <v>3.5000000000000003E-2</v>
      </c>
      <c r="F17" s="90"/>
    </row>
    <row r="19" spans="1:21" x14ac:dyDescent="0.25">
      <c r="L19" s="110"/>
      <c r="M19" s="110"/>
    </row>
    <row r="20" spans="1:21" ht="15.75" thickBot="1" x14ac:dyDescent="0.3">
      <c r="A20" s="93" t="s">
        <v>37</v>
      </c>
      <c r="B20" s="93" t="s">
        <v>38</v>
      </c>
      <c r="C20" s="93" t="s">
        <v>39</v>
      </c>
      <c r="D20" s="93" t="s">
        <v>40</v>
      </c>
      <c r="E20" s="93" t="s">
        <v>41</v>
      </c>
      <c r="F20" s="93" t="s">
        <v>42</v>
      </c>
      <c r="G20" s="93" t="s">
        <v>43</v>
      </c>
      <c r="L20" s="110"/>
      <c r="M20" s="110"/>
      <c r="O20" s="175" t="s">
        <v>37</v>
      </c>
      <c r="P20" s="175" t="s">
        <v>38</v>
      </c>
      <c r="Q20" s="175" t="s">
        <v>39</v>
      </c>
      <c r="R20" s="175" t="s">
        <v>40</v>
      </c>
      <c r="S20" s="175" t="s">
        <v>41</v>
      </c>
      <c r="T20" s="175" t="s">
        <v>42</v>
      </c>
      <c r="U20" s="175" t="s">
        <v>43</v>
      </c>
    </row>
    <row r="21" spans="1:21" x14ac:dyDescent="0.25">
      <c r="A21" s="94">
        <f>E6</f>
        <v>44200</v>
      </c>
      <c r="B21" s="95">
        <v>1</v>
      </c>
      <c r="C21" s="82">
        <f>E15</f>
        <v>1514114.43</v>
      </c>
      <c r="D21" s="96">
        <f>IPMT($E$17/12,B21,$E$7,-$E$15,$E$16,0)*28/31</f>
        <v>3988.7960790322581</v>
      </c>
      <c r="E21" s="96">
        <f>PPMT($E$17/12,B21,$E$7,-$E$15,$E$16,0)</f>
        <v>4141.1627159065183</v>
      </c>
      <c r="F21" s="96">
        <f>D21+E21</f>
        <v>8129.9587949387769</v>
      </c>
      <c r="G21" s="96">
        <f>C21-E21</f>
        <v>1509973.2672840934</v>
      </c>
      <c r="L21" s="110"/>
      <c r="M21" s="110"/>
      <c r="O21" s="176">
        <f>S6</f>
        <v>44200</v>
      </c>
      <c r="P21" s="152">
        <v>1</v>
      </c>
      <c r="Q21" s="157">
        <f>S14</f>
        <v>2110478.98</v>
      </c>
      <c r="R21" s="177">
        <f>IPMT($S$16/12,P21,$S$7,-$S$14,$S$15,0)*28/31</f>
        <v>5559.8639795698928</v>
      </c>
      <c r="S21" s="177">
        <f>PPMT($S$16/12,P21,$S$7,-$S$14,$S$15,0)</f>
        <v>5850.5266518090293</v>
      </c>
      <c r="T21" s="177">
        <f>R21+S21</f>
        <v>11410.390631378923</v>
      </c>
      <c r="U21" s="177">
        <f>Q21-S21</f>
        <v>2104628.453348191</v>
      </c>
    </row>
    <row r="22" spans="1:21" x14ac:dyDescent="0.25">
      <c r="A22" s="94">
        <f>EDATE(A21,1)-3</f>
        <v>44228</v>
      </c>
      <c r="B22" s="95">
        <v>2</v>
      </c>
      <c r="C22" s="82">
        <f>G21</f>
        <v>1509973.2672840934</v>
      </c>
      <c r="D22" s="96">
        <f>IPMT($E$17/12,B22-1,$E$7-1,-$C$22,$E$16,0)</f>
        <v>4404.0886962452723</v>
      </c>
      <c r="E22" s="96">
        <f>PPMT($E$17/12,B22-1,$E$7-1,-$C$22,$E$16,0)</f>
        <v>4153.2411071612441</v>
      </c>
      <c r="F22" s="96">
        <f t="shared" ref="F22:F85" si="2">D22+E22</f>
        <v>8557.3298034065156</v>
      </c>
      <c r="G22" s="96">
        <f t="shared" ref="G22:G85" si="3">C22-E22</f>
        <v>1505820.0261769323</v>
      </c>
      <c r="L22" s="110"/>
      <c r="M22" s="110"/>
      <c r="O22" s="176">
        <f>EDATE(O21,1)-3</f>
        <v>44228</v>
      </c>
      <c r="P22" s="152">
        <v>2</v>
      </c>
      <c r="Q22" s="157">
        <f t="shared" ref="Q22:Q53" si="4">U21</f>
        <v>2104628.453348191</v>
      </c>
      <c r="R22" s="177">
        <f>IPMT($S$16/12,P22-1,$S$7-1,-$Q$22,$S$15,0)</f>
        <v>6138.499655598891</v>
      </c>
      <c r="S22" s="177">
        <f>PPMT($S$16/12,P22-1,$S$7-1,-$Q$22,$S$15,0)</f>
        <v>5867.5906878768055</v>
      </c>
      <c r="T22" s="177">
        <f t="shared" ref="T22:T85" si="5">R22+S22</f>
        <v>12006.090343475696</v>
      </c>
      <c r="U22" s="177">
        <f t="shared" ref="U22:U52" si="6">Q22-S22</f>
        <v>2098760.862660314</v>
      </c>
    </row>
    <row r="23" spans="1:21" x14ac:dyDescent="0.25">
      <c r="A23" s="94">
        <f>EDATE(A22,1)</f>
        <v>44256</v>
      </c>
      <c r="B23" s="95">
        <v>3</v>
      </c>
      <c r="C23" s="82">
        <f t="shared" ref="C23:C86" si="7">G22</f>
        <v>1505820.0261769323</v>
      </c>
      <c r="D23" s="96">
        <f t="shared" ref="D23:D86" si="8">IPMT($E$17/12,B23-1,$E$7-1,-$C$22,$E$16,0)</f>
        <v>4391.9750763493857</v>
      </c>
      <c r="E23" s="96">
        <f t="shared" ref="E23:E86" si="9">PPMT($E$17/12,B23-1,$E$7-1,-$C$22,$E$16,0)</f>
        <v>4165.3547270571316</v>
      </c>
      <c r="F23" s="96">
        <f t="shared" si="2"/>
        <v>8557.3298034065174</v>
      </c>
      <c r="G23" s="96">
        <f t="shared" si="3"/>
        <v>1501654.6714498752</v>
      </c>
      <c r="L23" s="110"/>
      <c r="M23" s="110"/>
      <c r="O23" s="176">
        <f>EDATE(O22,1)</f>
        <v>44256</v>
      </c>
      <c r="P23" s="152">
        <v>3</v>
      </c>
      <c r="Q23" s="157">
        <f t="shared" si="4"/>
        <v>2098760.862660314</v>
      </c>
      <c r="R23" s="177">
        <f t="shared" ref="R23:R86" si="10">IPMT($S$16/12,P23-1,$S$7-1,-$Q$22,$S$15,0)</f>
        <v>6121.3858494259157</v>
      </c>
      <c r="S23" s="177">
        <f t="shared" ref="S23:S86" si="11">PPMT($S$16/12,P23-1,$S$7-1,-$Q$22,$S$15,0)</f>
        <v>5884.7044940497799</v>
      </c>
      <c r="T23" s="177">
        <f t="shared" si="5"/>
        <v>12006.090343475695</v>
      </c>
      <c r="U23" s="177">
        <f t="shared" si="6"/>
        <v>2092876.1581662642</v>
      </c>
    </row>
    <row r="24" spans="1:21" x14ac:dyDescent="0.25">
      <c r="A24" s="94">
        <f t="shared" ref="A24:A87" si="12">EDATE(A23,1)</f>
        <v>44287</v>
      </c>
      <c r="B24" s="95">
        <v>4</v>
      </c>
      <c r="C24" s="82">
        <f t="shared" si="7"/>
        <v>1501654.6714498752</v>
      </c>
      <c r="D24" s="96">
        <f t="shared" si="8"/>
        <v>4379.8261250621354</v>
      </c>
      <c r="E24" s="96">
        <f t="shared" si="9"/>
        <v>4177.5036783443811</v>
      </c>
      <c r="F24" s="96">
        <f t="shared" si="2"/>
        <v>8557.3298034065156</v>
      </c>
      <c r="G24" s="96">
        <f t="shared" si="3"/>
        <v>1497477.1677715308</v>
      </c>
      <c r="L24" s="110"/>
      <c r="M24" s="110"/>
      <c r="O24" s="176">
        <f t="shared" ref="O24:O87" si="13">EDATE(O23,1)</f>
        <v>44287</v>
      </c>
      <c r="P24" s="152">
        <v>4</v>
      </c>
      <c r="Q24" s="157">
        <f t="shared" si="4"/>
        <v>2092876.1581662642</v>
      </c>
      <c r="R24" s="177">
        <f t="shared" si="10"/>
        <v>6104.2221279849382</v>
      </c>
      <c r="S24" s="177">
        <f t="shared" si="11"/>
        <v>5901.8682154907583</v>
      </c>
      <c r="T24" s="177">
        <f t="shared" si="5"/>
        <v>12006.090343475696</v>
      </c>
      <c r="U24" s="177">
        <f t="shared" si="6"/>
        <v>2086974.2899507734</v>
      </c>
    </row>
    <row r="25" spans="1:21" x14ac:dyDescent="0.25">
      <c r="A25" s="94">
        <f t="shared" si="12"/>
        <v>44317</v>
      </c>
      <c r="B25" s="95">
        <v>5</v>
      </c>
      <c r="C25" s="82">
        <f t="shared" si="7"/>
        <v>1497477.1677715308</v>
      </c>
      <c r="D25" s="96">
        <f t="shared" si="8"/>
        <v>4367.6417393336305</v>
      </c>
      <c r="E25" s="96">
        <f t="shared" si="9"/>
        <v>4189.6880640728859</v>
      </c>
      <c r="F25" s="96">
        <f t="shared" si="2"/>
        <v>8557.3298034065156</v>
      </c>
      <c r="G25" s="96">
        <f t="shared" si="3"/>
        <v>1493287.4797074578</v>
      </c>
      <c r="L25" s="110"/>
      <c r="M25" s="110"/>
      <c r="O25" s="176">
        <f t="shared" si="13"/>
        <v>44317</v>
      </c>
      <c r="P25" s="152">
        <v>5</v>
      </c>
      <c r="Q25" s="157">
        <f t="shared" si="4"/>
        <v>2086974.2899507734</v>
      </c>
      <c r="R25" s="177">
        <f t="shared" si="10"/>
        <v>6087.0083456897555</v>
      </c>
      <c r="S25" s="177">
        <f t="shared" si="11"/>
        <v>5919.0819977859392</v>
      </c>
      <c r="T25" s="177">
        <f t="shared" si="5"/>
        <v>12006.090343475695</v>
      </c>
      <c r="U25" s="177">
        <f t="shared" si="6"/>
        <v>2081055.2079529874</v>
      </c>
    </row>
    <row r="26" spans="1:21" x14ac:dyDescent="0.25">
      <c r="A26" s="94">
        <f t="shared" si="12"/>
        <v>44348</v>
      </c>
      <c r="B26" s="95">
        <v>6</v>
      </c>
      <c r="C26" s="82">
        <f t="shared" si="7"/>
        <v>1493287.4797074578</v>
      </c>
      <c r="D26" s="96">
        <f t="shared" si="8"/>
        <v>4355.4218158134181</v>
      </c>
      <c r="E26" s="96">
        <f t="shared" si="9"/>
        <v>4201.9079875930984</v>
      </c>
      <c r="F26" s="96">
        <f t="shared" si="2"/>
        <v>8557.3298034065156</v>
      </c>
      <c r="G26" s="96">
        <f t="shared" si="3"/>
        <v>1489085.5717198646</v>
      </c>
      <c r="L26" s="110"/>
      <c r="M26" s="110"/>
      <c r="O26" s="176">
        <f t="shared" si="13"/>
        <v>44348</v>
      </c>
      <c r="P26" s="152">
        <v>6</v>
      </c>
      <c r="Q26" s="157">
        <f t="shared" si="4"/>
        <v>2081055.2079529874</v>
      </c>
      <c r="R26" s="177">
        <f t="shared" si="10"/>
        <v>6069.744356529548</v>
      </c>
      <c r="S26" s="177">
        <f t="shared" si="11"/>
        <v>5936.3459869461494</v>
      </c>
      <c r="T26" s="177">
        <f t="shared" si="5"/>
        <v>12006.090343475698</v>
      </c>
      <c r="U26" s="177">
        <f t="shared" si="6"/>
        <v>2075118.8619660411</v>
      </c>
    </row>
    <row r="27" spans="1:21" x14ac:dyDescent="0.25">
      <c r="A27" s="94">
        <f t="shared" si="12"/>
        <v>44378</v>
      </c>
      <c r="B27" s="95">
        <v>7</v>
      </c>
      <c r="C27" s="82">
        <f t="shared" si="7"/>
        <v>1489085.5717198646</v>
      </c>
      <c r="D27" s="96">
        <f t="shared" si="8"/>
        <v>4343.1662508496056</v>
      </c>
      <c r="E27" s="96">
        <f t="shared" si="9"/>
        <v>4214.1635525569109</v>
      </c>
      <c r="F27" s="96">
        <f t="shared" si="2"/>
        <v>8557.3298034065156</v>
      </c>
      <c r="G27" s="96">
        <f t="shared" si="3"/>
        <v>1484871.4081673077</v>
      </c>
      <c r="L27" s="110"/>
      <c r="M27" s="110"/>
      <c r="O27" s="176">
        <f t="shared" si="13"/>
        <v>44378</v>
      </c>
      <c r="P27" s="152">
        <v>7</v>
      </c>
      <c r="Q27" s="157">
        <f t="shared" si="4"/>
        <v>2075118.8619660411</v>
      </c>
      <c r="R27" s="177">
        <f t="shared" si="10"/>
        <v>6052.4300140676214</v>
      </c>
      <c r="S27" s="177">
        <f t="shared" si="11"/>
        <v>5953.6603294080751</v>
      </c>
      <c r="T27" s="177">
        <f t="shared" si="5"/>
        <v>12006.090343475696</v>
      </c>
      <c r="U27" s="177">
        <f t="shared" si="6"/>
        <v>2069165.2016366331</v>
      </c>
    </row>
    <row r="28" spans="1:21" x14ac:dyDescent="0.25">
      <c r="A28" s="94">
        <f>EDATE(A27,1)</f>
        <v>44409</v>
      </c>
      <c r="B28" s="95">
        <v>8</v>
      </c>
      <c r="C28" s="82">
        <f t="shared" si="7"/>
        <v>1484871.4081673077</v>
      </c>
      <c r="D28" s="96">
        <f t="shared" si="8"/>
        <v>4330.8749404879809</v>
      </c>
      <c r="E28" s="96">
        <f t="shared" si="9"/>
        <v>4226.4548629185365</v>
      </c>
      <c r="F28" s="96">
        <f t="shared" si="2"/>
        <v>8557.3298034065174</v>
      </c>
      <c r="G28" s="96">
        <f t="shared" si="3"/>
        <v>1480644.9533043893</v>
      </c>
      <c r="L28" s="110"/>
      <c r="M28" s="110"/>
      <c r="O28" s="176">
        <f>EDATE(O27,1)</f>
        <v>44409</v>
      </c>
      <c r="P28" s="152">
        <v>8</v>
      </c>
      <c r="Q28" s="157">
        <f t="shared" si="4"/>
        <v>2069165.2016366331</v>
      </c>
      <c r="R28" s="177">
        <f t="shared" si="10"/>
        <v>6035.065171440182</v>
      </c>
      <c r="S28" s="177">
        <f t="shared" si="11"/>
        <v>5971.0251720355154</v>
      </c>
      <c r="T28" s="177">
        <f t="shared" si="5"/>
        <v>12006.090343475698</v>
      </c>
      <c r="U28" s="177">
        <f t="shared" si="6"/>
        <v>2063194.1764645977</v>
      </c>
    </row>
    <row r="29" spans="1:21" x14ac:dyDescent="0.25">
      <c r="A29" s="94">
        <f t="shared" si="12"/>
        <v>44440</v>
      </c>
      <c r="B29" s="95">
        <v>9</v>
      </c>
      <c r="C29" s="82">
        <f t="shared" si="7"/>
        <v>1480644.9533043893</v>
      </c>
      <c r="D29" s="96">
        <f t="shared" si="8"/>
        <v>4318.5477804711345</v>
      </c>
      <c r="E29" s="96">
        <f t="shared" si="9"/>
        <v>4238.782022935382</v>
      </c>
      <c r="F29" s="96">
        <f t="shared" si="2"/>
        <v>8557.3298034065156</v>
      </c>
      <c r="G29" s="96">
        <f t="shared" si="3"/>
        <v>1476406.1712814539</v>
      </c>
      <c r="L29" s="110"/>
      <c r="M29" s="110"/>
      <c r="O29" s="176">
        <f t="shared" si="13"/>
        <v>44440</v>
      </c>
      <c r="P29" s="152">
        <v>9</v>
      </c>
      <c r="Q29" s="157">
        <f t="shared" si="4"/>
        <v>2063194.1764645977</v>
      </c>
      <c r="R29" s="177">
        <f t="shared" si="10"/>
        <v>6017.6496813550766</v>
      </c>
      <c r="S29" s="177">
        <f t="shared" si="11"/>
        <v>5988.440662120619</v>
      </c>
      <c r="T29" s="177">
        <f t="shared" si="5"/>
        <v>12006.090343475695</v>
      </c>
      <c r="U29" s="177">
        <f t="shared" si="6"/>
        <v>2057205.735802477</v>
      </c>
    </row>
    <row r="30" spans="1:21" x14ac:dyDescent="0.25">
      <c r="A30" s="94">
        <f t="shared" si="12"/>
        <v>44470</v>
      </c>
      <c r="B30" s="95">
        <v>10</v>
      </c>
      <c r="C30" s="82">
        <f t="shared" si="7"/>
        <v>1476406.1712814539</v>
      </c>
      <c r="D30" s="96">
        <f t="shared" si="8"/>
        <v>4306.1846662375738</v>
      </c>
      <c r="E30" s="96">
        <f t="shared" si="9"/>
        <v>4251.1451371689436</v>
      </c>
      <c r="F30" s="96">
        <f t="shared" si="2"/>
        <v>8557.3298034065174</v>
      </c>
      <c r="G30" s="96">
        <f t="shared" si="3"/>
        <v>1472155.026144285</v>
      </c>
      <c r="O30" s="176">
        <f t="shared" si="13"/>
        <v>44470</v>
      </c>
      <c r="P30" s="152">
        <v>10</v>
      </c>
      <c r="Q30" s="157">
        <f t="shared" si="4"/>
        <v>2057205.735802477</v>
      </c>
      <c r="R30" s="177">
        <f t="shared" si="10"/>
        <v>6000.1833960905606</v>
      </c>
      <c r="S30" s="177">
        <f t="shared" si="11"/>
        <v>6005.9069473851368</v>
      </c>
      <c r="T30" s="177">
        <f t="shared" si="5"/>
        <v>12006.090343475698</v>
      </c>
      <c r="U30" s="177">
        <f t="shared" si="6"/>
        <v>2051199.8288550919</v>
      </c>
    </row>
    <row r="31" spans="1:21" x14ac:dyDescent="0.25">
      <c r="A31" s="94">
        <f t="shared" si="12"/>
        <v>44501</v>
      </c>
      <c r="B31" s="95">
        <v>11</v>
      </c>
      <c r="C31" s="82">
        <f t="shared" si="7"/>
        <v>1472155.026144285</v>
      </c>
      <c r="D31" s="96">
        <f t="shared" si="8"/>
        <v>4293.7854929208315</v>
      </c>
      <c r="E31" s="96">
        <f t="shared" si="9"/>
        <v>4263.5443104856859</v>
      </c>
      <c r="F31" s="96">
        <f t="shared" si="2"/>
        <v>8557.3298034065174</v>
      </c>
      <c r="G31" s="96">
        <f t="shared" si="3"/>
        <v>1467891.4818337993</v>
      </c>
      <c r="O31" s="176">
        <f t="shared" si="13"/>
        <v>44501</v>
      </c>
      <c r="P31" s="152">
        <v>11</v>
      </c>
      <c r="Q31" s="157">
        <f t="shared" si="4"/>
        <v>2051199.8288550919</v>
      </c>
      <c r="R31" s="177">
        <f t="shared" si="10"/>
        <v>5982.6661674940196</v>
      </c>
      <c r="S31" s="177">
        <f t="shared" si="11"/>
        <v>6023.4241759816778</v>
      </c>
      <c r="T31" s="177">
        <f t="shared" si="5"/>
        <v>12006.090343475698</v>
      </c>
      <c r="U31" s="177">
        <f t="shared" si="6"/>
        <v>2045176.4046791103</v>
      </c>
    </row>
    <row r="32" spans="1:21" x14ac:dyDescent="0.25">
      <c r="A32" s="94">
        <f t="shared" si="12"/>
        <v>44531</v>
      </c>
      <c r="B32" s="95">
        <v>12</v>
      </c>
      <c r="C32" s="82">
        <f t="shared" si="7"/>
        <v>1467891.4818337993</v>
      </c>
      <c r="D32" s="96">
        <f t="shared" si="8"/>
        <v>4281.3501553485812</v>
      </c>
      <c r="E32" s="96">
        <f t="shared" si="9"/>
        <v>4275.9796480579362</v>
      </c>
      <c r="F32" s="96">
        <f t="shared" si="2"/>
        <v>8557.3298034065174</v>
      </c>
      <c r="G32" s="96">
        <f t="shared" si="3"/>
        <v>1463615.5021857414</v>
      </c>
      <c r="O32" s="176">
        <f t="shared" si="13"/>
        <v>44531</v>
      </c>
      <c r="P32" s="152">
        <v>12</v>
      </c>
      <c r="Q32" s="157">
        <f t="shared" si="4"/>
        <v>2045176.4046791103</v>
      </c>
      <c r="R32" s="177">
        <f t="shared" si="10"/>
        <v>5965.0978469807396</v>
      </c>
      <c r="S32" s="177">
        <f t="shared" si="11"/>
        <v>6040.9924964949578</v>
      </c>
      <c r="T32" s="177">
        <f t="shared" si="5"/>
        <v>12006.090343475698</v>
      </c>
      <c r="U32" s="177">
        <f t="shared" si="6"/>
        <v>2039135.4121826154</v>
      </c>
    </row>
    <row r="33" spans="1:21" x14ac:dyDescent="0.25">
      <c r="A33" s="94">
        <f t="shared" si="12"/>
        <v>44562</v>
      </c>
      <c r="B33" s="95">
        <v>13</v>
      </c>
      <c r="C33" s="82">
        <f t="shared" si="7"/>
        <v>1463615.5021857414</v>
      </c>
      <c r="D33" s="96">
        <f t="shared" si="8"/>
        <v>4268.8785480417455</v>
      </c>
      <c r="E33" s="96">
        <f t="shared" si="9"/>
        <v>4288.451255364771</v>
      </c>
      <c r="F33" s="96">
        <f t="shared" si="2"/>
        <v>8557.3298034065156</v>
      </c>
      <c r="G33" s="96">
        <f t="shared" si="3"/>
        <v>1459327.0509303766</v>
      </c>
      <c r="O33" s="176">
        <f t="shared" si="13"/>
        <v>44562</v>
      </c>
      <c r="P33" s="152">
        <v>13</v>
      </c>
      <c r="Q33" s="157">
        <f t="shared" si="4"/>
        <v>2039135.4121826154</v>
      </c>
      <c r="R33" s="177">
        <f t="shared" si="10"/>
        <v>5947.4782855326293</v>
      </c>
      <c r="S33" s="177">
        <f t="shared" si="11"/>
        <v>6058.6120579430672</v>
      </c>
      <c r="T33" s="177">
        <f t="shared" si="5"/>
        <v>12006.090343475696</v>
      </c>
      <c r="U33" s="177">
        <f t="shared" si="6"/>
        <v>2033076.8001246722</v>
      </c>
    </row>
    <row r="34" spans="1:21" x14ac:dyDescent="0.25">
      <c r="A34" s="94">
        <f t="shared" si="12"/>
        <v>44593</v>
      </c>
      <c r="B34" s="95">
        <v>14</v>
      </c>
      <c r="C34" s="82">
        <f t="shared" si="7"/>
        <v>1459327.0509303766</v>
      </c>
      <c r="D34" s="96">
        <f t="shared" si="8"/>
        <v>4256.3705652135986</v>
      </c>
      <c r="E34" s="96">
        <f t="shared" si="9"/>
        <v>4300.9592381929187</v>
      </c>
      <c r="F34" s="96">
        <f t="shared" si="2"/>
        <v>8557.3298034065174</v>
      </c>
      <c r="G34" s="96">
        <f t="shared" si="3"/>
        <v>1455026.0916921836</v>
      </c>
      <c r="O34" s="176">
        <f t="shared" si="13"/>
        <v>44593</v>
      </c>
      <c r="P34" s="152">
        <v>14</v>
      </c>
      <c r="Q34" s="157">
        <f t="shared" si="4"/>
        <v>2033076.8001246722</v>
      </c>
      <c r="R34" s="177">
        <f t="shared" si="10"/>
        <v>5929.8073336969628</v>
      </c>
      <c r="S34" s="177">
        <f t="shared" si="11"/>
        <v>6076.2830097787346</v>
      </c>
      <c r="T34" s="177">
        <f t="shared" si="5"/>
        <v>12006.090343475698</v>
      </c>
      <c r="U34" s="177">
        <f t="shared" si="6"/>
        <v>2027000.5171148935</v>
      </c>
    </row>
    <row r="35" spans="1:21" x14ac:dyDescent="0.25">
      <c r="A35" s="94">
        <f t="shared" si="12"/>
        <v>44621</v>
      </c>
      <c r="B35" s="95">
        <v>15</v>
      </c>
      <c r="C35" s="82">
        <f t="shared" si="7"/>
        <v>1455026.0916921836</v>
      </c>
      <c r="D35" s="96">
        <f t="shared" si="8"/>
        <v>4243.8261007688689</v>
      </c>
      <c r="E35" s="96">
        <f t="shared" si="9"/>
        <v>4313.5037026376485</v>
      </c>
      <c r="F35" s="96">
        <f t="shared" si="2"/>
        <v>8557.3298034065174</v>
      </c>
      <c r="G35" s="96">
        <f t="shared" si="3"/>
        <v>1450712.5879895459</v>
      </c>
      <c r="O35" s="176">
        <f t="shared" si="13"/>
        <v>44621</v>
      </c>
      <c r="P35" s="152">
        <v>15</v>
      </c>
      <c r="Q35" s="157">
        <f t="shared" si="4"/>
        <v>2027000.5171148935</v>
      </c>
      <c r="R35" s="177">
        <f t="shared" si="10"/>
        <v>5912.0848415851069</v>
      </c>
      <c r="S35" s="177">
        <f t="shared" si="11"/>
        <v>6094.0055018905905</v>
      </c>
      <c r="T35" s="177">
        <f t="shared" si="5"/>
        <v>12006.090343475698</v>
      </c>
      <c r="U35" s="177">
        <f t="shared" si="6"/>
        <v>2020906.511613003</v>
      </c>
    </row>
    <row r="36" spans="1:21" x14ac:dyDescent="0.25">
      <c r="A36" s="94">
        <f t="shared" si="12"/>
        <v>44652</v>
      </c>
      <c r="B36" s="95">
        <v>16</v>
      </c>
      <c r="C36" s="82">
        <f t="shared" si="7"/>
        <v>1450712.5879895459</v>
      </c>
      <c r="D36" s="96">
        <f t="shared" si="8"/>
        <v>4231.2450483028415</v>
      </c>
      <c r="E36" s="96">
        <f t="shared" si="9"/>
        <v>4326.084755103675</v>
      </c>
      <c r="F36" s="96">
        <f t="shared" si="2"/>
        <v>8557.3298034065156</v>
      </c>
      <c r="G36" s="96">
        <f t="shared" si="3"/>
        <v>1446386.5032344423</v>
      </c>
      <c r="O36" s="176">
        <f t="shared" si="13"/>
        <v>44652</v>
      </c>
      <c r="P36" s="152">
        <v>16</v>
      </c>
      <c r="Q36" s="157">
        <f t="shared" si="4"/>
        <v>2020906.511613003</v>
      </c>
      <c r="R36" s="177">
        <f t="shared" si="10"/>
        <v>5894.3106588712599</v>
      </c>
      <c r="S36" s="177">
        <f t="shared" si="11"/>
        <v>6111.7796846044366</v>
      </c>
      <c r="T36" s="177">
        <f t="shared" si="5"/>
        <v>12006.090343475696</v>
      </c>
      <c r="U36" s="177">
        <f t="shared" si="6"/>
        <v>2014794.7319283986</v>
      </c>
    </row>
    <row r="37" spans="1:21" x14ac:dyDescent="0.25">
      <c r="A37" s="94">
        <f t="shared" si="12"/>
        <v>44682</v>
      </c>
      <c r="B37" s="95">
        <v>17</v>
      </c>
      <c r="C37" s="82">
        <f t="shared" si="7"/>
        <v>1446386.5032344423</v>
      </c>
      <c r="D37" s="96">
        <f t="shared" si="8"/>
        <v>4218.627301100456</v>
      </c>
      <c r="E37" s="96">
        <f t="shared" si="9"/>
        <v>4338.7025023060605</v>
      </c>
      <c r="F37" s="96">
        <f t="shared" si="2"/>
        <v>8557.3298034065156</v>
      </c>
      <c r="G37" s="96">
        <f t="shared" si="3"/>
        <v>1442047.8007321362</v>
      </c>
      <c r="O37" s="176">
        <f t="shared" si="13"/>
        <v>44682</v>
      </c>
      <c r="P37" s="152">
        <v>17</v>
      </c>
      <c r="Q37" s="157">
        <f t="shared" si="4"/>
        <v>2014794.7319283986</v>
      </c>
      <c r="R37" s="177">
        <f t="shared" si="10"/>
        <v>5876.4846347911634</v>
      </c>
      <c r="S37" s="177">
        <f t="shared" si="11"/>
        <v>6129.6057086845349</v>
      </c>
      <c r="T37" s="177">
        <f t="shared" si="5"/>
        <v>12006.090343475698</v>
      </c>
      <c r="U37" s="177">
        <f t="shared" si="6"/>
        <v>2008665.1262197141</v>
      </c>
    </row>
    <row r="38" spans="1:21" x14ac:dyDescent="0.25">
      <c r="A38" s="94">
        <f t="shared" si="12"/>
        <v>44713</v>
      </c>
      <c r="B38" s="95">
        <v>18</v>
      </c>
      <c r="C38" s="82">
        <f t="shared" si="7"/>
        <v>1442047.8007321362</v>
      </c>
      <c r="D38" s="96">
        <f t="shared" si="8"/>
        <v>4205.9727521353971</v>
      </c>
      <c r="E38" s="96">
        <f t="shared" si="9"/>
        <v>4351.3570512711194</v>
      </c>
      <c r="F38" s="96">
        <f t="shared" si="2"/>
        <v>8557.3298034065156</v>
      </c>
      <c r="G38" s="96">
        <f t="shared" si="3"/>
        <v>1437696.4436808652</v>
      </c>
      <c r="O38" s="176">
        <f t="shared" si="13"/>
        <v>44713</v>
      </c>
      <c r="P38" s="152">
        <v>18</v>
      </c>
      <c r="Q38" s="157">
        <f t="shared" si="4"/>
        <v>2008665.1262197141</v>
      </c>
      <c r="R38" s="177">
        <f t="shared" si="10"/>
        <v>5858.6066181408332</v>
      </c>
      <c r="S38" s="177">
        <f t="shared" si="11"/>
        <v>6147.4837253348633</v>
      </c>
      <c r="T38" s="177">
        <f t="shared" si="5"/>
        <v>12006.090343475696</v>
      </c>
      <c r="U38" s="177">
        <f t="shared" si="6"/>
        <v>2002517.6424943793</v>
      </c>
    </row>
    <row r="39" spans="1:21" x14ac:dyDescent="0.25">
      <c r="A39" s="94">
        <f t="shared" si="12"/>
        <v>44743</v>
      </c>
      <c r="B39" s="95">
        <v>19</v>
      </c>
      <c r="C39" s="82">
        <f t="shared" si="7"/>
        <v>1437696.4436808652</v>
      </c>
      <c r="D39" s="96">
        <f t="shared" si="8"/>
        <v>4193.2812940691902</v>
      </c>
      <c r="E39" s="96">
        <f t="shared" si="9"/>
        <v>4364.0485093373272</v>
      </c>
      <c r="F39" s="96">
        <f t="shared" si="2"/>
        <v>8557.3298034065174</v>
      </c>
      <c r="G39" s="96">
        <f t="shared" si="3"/>
        <v>1433332.395171528</v>
      </c>
      <c r="O39" s="176">
        <f t="shared" si="13"/>
        <v>44743</v>
      </c>
      <c r="P39" s="152">
        <v>19</v>
      </c>
      <c r="Q39" s="157">
        <f t="shared" si="4"/>
        <v>2002517.6424943793</v>
      </c>
      <c r="R39" s="177">
        <f t="shared" si="10"/>
        <v>5840.6764572752736</v>
      </c>
      <c r="S39" s="177">
        <f t="shared" si="11"/>
        <v>6165.4138862004238</v>
      </c>
      <c r="T39" s="177">
        <f t="shared" si="5"/>
        <v>12006.090343475698</v>
      </c>
      <c r="U39" s="177">
        <f t="shared" si="6"/>
        <v>1996352.2286081789</v>
      </c>
    </row>
    <row r="40" spans="1:21" x14ac:dyDescent="0.25">
      <c r="A40" s="94">
        <f t="shared" si="12"/>
        <v>44774</v>
      </c>
      <c r="B40" s="95">
        <v>20</v>
      </c>
      <c r="C40" s="82">
        <f t="shared" si="7"/>
        <v>1433332.395171528</v>
      </c>
      <c r="D40" s="96">
        <f t="shared" si="8"/>
        <v>4180.5528192502898</v>
      </c>
      <c r="E40" s="96">
        <f t="shared" si="9"/>
        <v>4376.7769841562267</v>
      </c>
      <c r="F40" s="96">
        <f t="shared" si="2"/>
        <v>8557.3298034065156</v>
      </c>
      <c r="G40" s="96">
        <f t="shared" si="3"/>
        <v>1428955.6181873716</v>
      </c>
      <c r="O40" s="176">
        <f t="shared" si="13"/>
        <v>44774</v>
      </c>
      <c r="P40" s="152">
        <v>20</v>
      </c>
      <c r="Q40" s="157">
        <f t="shared" si="4"/>
        <v>1996352.2286081789</v>
      </c>
      <c r="R40" s="177">
        <f t="shared" si="10"/>
        <v>5822.6940001071889</v>
      </c>
      <c r="S40" s="177">
        <f t="shared" si="11"/>
        <v>6183.3963433685076</v>
      </c>
      <c r="T40" s="177">
        <f t="shared" si="5"/>
        <v>12006.090343475696</v>
      </c>
      <c r="U40" s="177">
        <f t="shared" si="6"/>
        <v>1990168.8322648103</v>
      </c>
    </row>
    <row r="41" spans="1:21" x14ac:dyDescent="0.25">
      <c r="A41" s="94">
        <f t="shared" si="12"/>
        <v>44805</v>
      </c>
      <c r="B41" s="95">
        <v>21</v>
      </c>
      <c r="C41" s="82">
        <f t="shared" si="7"/>
        <v>1428955.6181873716</v>
      </c>
      <c r="D41" s="96">
        <f t="shared" si="8"/>
        <v>4167.7872197131665</v>
      </c>
      <c r="E41" s="96">
        <f t="shared" si="9"/>
        <v>4389.54258369335</v>
      </c>
      <c r="F41" s="96">
        <f t="shared" si="2"/>
        <v>8557.3298034065156</v>
      </c>
      <c r="G41" s="96">
        <f t="shared" si="3"/>
        <v>1424566.0756036784</v>
      </c>
      <c r="O41" s="176">
        <f t="shared" si="13"/>
        <v>44805</v>
      </c>
      <c r="P41" s="152">
        <v>21</v>
      </c>
      <c r="Q41" s="157">
        <f t="shared" si="4"/>
        <v>1990168.8322648103</v>
      </c>
      <c r="R41" s="177">
        <f t="shared" si="10"/>
        <v>5804.6590941056975</v>
      </c>
      <c r="S41" s="177">
        <f t="shared" si="11"/>
        <v>6201.4312493699999</v>
      </c>
      <c r="T41" s="177">
        <f t="shared" si="5"/>
        <v>12006.090343475698</v>
      </c>
      <c r="U41" s="177">
        <f t="shared" si="6"/>
        <v>1983967.4010154402</v>
      </c>
    </row>
    <row r="42" spans="1:21" x14ac:dyDescent="0.25">
      <c r="A42" s="94">
        <f t="shared" si="12"/>
        <v>44835</v>
      </c>
      <c r="B42" s="95">
        <v>22</v>
      </c>
      <c r="C42" s="82">
        <f t="shared" si="7"/>
        <v>1424566.0756036784</v>
      </c>
      <c r="D42" s="96">
        <f t="shared" si="8"/>
        <v>4154.9843871773946</v>
      </c>
      <c r="E42" s="96">
        <f t="shared" si="9"/>
        <v>4402.3454162291218</v>
      </c>
      <c r="F42" s="96">
        <f t="shared" si="2"/>
        <v>8557.3298034065156</v>
      </c>
      <c r="G42" s="96">
        <f t="shared" si="3"/>
        <v>1420163.7301874491</v>
      </c>
      <c r="O42" s="176">
        <f t="shared" si="13"/>
        <v>44835</v>
      </c>
      <c r="P42" s="152">
        <v>22</v>
      </c>
      <c r="Q42" s="157">
        <f t="shared" si="4"/>
        <v>1983967.4010154402</v>
      </c>
      <c r="R42" s="177">
        <f t="shared" si="10"/>
        <v>5786.5715862950346</v>
      </c>
      <c r="S42" s="177">
        <f t="shared" si="11"/>
        <v>6219.5187571806619</v>
      </c>
      <c r="T42" s="177">
        <f t="shared" si="5"/>
        <v>12006.090343475696</v>
      </c>
      <c r="U42" s="177">
        <f t="shared" si="6"/>
        <v>1977747.8822582595</v>
      </c>
    </row>
    <row r="43" spans="1:21" x14ac:dyDescent="0.25">
      <c r="A43" s="94">
        <f t="shared" si="12"/>
        <v>44866</v>
      </c>
      <c r="B43" s="95">
        <v>23</v>
      </c>
      <c r="C43" s="82">
        <f t="shared" si="7"/>
        <v>1420163.7301874491</v>
      </c>
      <c r="D43" s="96">
        <f t="shared" si="8"/>
        <v>4142.1442130467267</v>
      </c>
      <c r="E43" s="96">
        <f t="shared" si="9"/>
        <v>4415.1855903597907</v>
      </c>
      <c r="F43" s="96">
        <f t="shared" si="2"/>
        <v>8557.3298034065174</v>
      </c>
      <c r="G43" s="96">
        <f t="shared" si="3"/>
        <v>1415748.5445970893</v>
      </c>
      <c r="O43" s="176">
        <f t="shared" si="13"/>
        <v>44866</v>
      </c>
      <c r="P43" s="152">
        <v>23</v>
      </c>
      <c r="Q43" s="157">
        <f t="shared" si="4"/>
        <v>1977747.8822582595</v>
      </c>
      <c r="R43" s="177">
        <f t="shared" si="10"/>
        <v>5768.4313232532586</v>
      </c>
      <c r="S43" s="177">
        <f t="shared" si="11"/>
        <v>6237.6590202224388</v>
      </c>
      <c r="T43" s="177">
        <f t="shared" si="5"/>
        <v>12006.090343475698</v>
      </c>
      <c r="U43" s="177">
        <f t="shared" si="6"/>
        <v>1971510.223238037</v>
      </c>
    </row>
    <row r="44" spans="1:21" x14ac:dyDescent="0.25">
      <c r="A44" s="94">
        <f t="shared" si="12"/>
        <v>44896</v>
      </c>
      <c r="B44" s="95">
        <v>24</v>
      </c>
      <c r="C44" s="82">
        <f t="shared" si="7"/>
        <v>1415748.5445970893</v>
      </c>
      <c r="D44" s="96">
        <f t="shared" si="8"/>
        <v>4129.2665884081771</v>
      </c>
      <c r="E44" s="96">
        <f t="shared" si="9"/>
        <v>4428.0632149983403</v>
      </c>
      <c r="F44" s="96">
        <f t="shared" si="2"/>
        <v>8557.3298034065174</v>
      </c>
      <c r="G44" s="96">
        <f t="shared" si="3"/>
        <v>1411320.4813820911</v>
      </c>
      <c r="O44" s="176">
        <f t="shared" si="13"/>
        <v>44896</v>
      </c>
      <c r="P44" s="152">
        <v>24</v>
      </c>
      <c r="Q44" s="157">
        <f t="shared" si="4"/>
        <v>1971510.223238037</v>
      </c>
      <c r="R44" s="177">
        <f t="shared" si="10"/>
        <v>5750.2381511109425</v>
      </c>
      <c r="S44" s="177">
        <f t="shared" si="11"/>
        <v>6255.852192364755</v>
      </c>
      <c r="T44" s="177">
        <f t="shared" si="5"/>
        <v>12006.090343475698</v>
      </c>
      <c r="U44" s="177">
        <f t="shared" si="6"/>
        <v>1965254.3710456721</v>
      </c>
    </row>
    <row r="45" spans="1:21" x14ac:dyDescent="0.25">
      <c r="A45" s="94">
        <f t="shared" si="12"/>
        <v>44927</v>
      </c>
      <c r="B45" s="95">
        <v>25</v>
      </c>
      <c r="C45" s="82">
        <f t="shared" si="7"/>
        <v>1411320.4813820911</v>
      </c>
      <c r="D45" s="96">
        <f t="shared" si="8"/>
        <v>4116.3514040310984</v>
      </c>
      <c r="E45" s="96">
        <f t="shared" si="9"/>
        <v>4440.9783993754181</v>
      </c>
      <c r="F45" s="96">
        <f t="shared" si="2"/>
        <v>8557.3298034065156</v>
      </c>
      <c r="G45" s="96">
        <f t="shared" si="3"/>
        <v>1406879.5029827156</v>
      </c>
      <c r="O45" s="176">
        <f t="shared" si="13"/>
        <v>44927</v>
      </c>
      <c r="P45" s="152">
        <v>25</v>
      </c>
      <c r="Q45" s="157">
        <f t="shared" si="4"/>
        <v>1965254.3710456721</v>
      </c>
      <c r="R45" s="177">
        <f t="shared" si="10"/>
        <v>5731.9919155498792</v>
      </c>
      <c r="S45" s="177">
        <f t="shared" si="11"/>
        <v>6274.0984279258191</v>
      </c>
      <c r="T45" s="177">
        <f t="shared" si="5"/>
        <v>12006.090343475698</v>
      </c>
      <c r="U45" s="177">
        <f t="shared" si="6"/>
        <v>1958980.2726177464</v>
      </c>
    </row>
    <row r="46" spans="1:21" x14ac:dyDescent="0.25">
      <c r="A46" s="94">
        <f t="shared" si="12"/>
        <v>44958</v>
      </c>
      <c r="B46" s="95">
        <v>26</v>
      </c>
      <c r="C46" s="82">
        <f t="shared" si="7"/>
        <v>1406879.5029827156</v>
      </c>
      <c r="D46" s="96">
        <f t="shared" si="8"/>
        <v>4103.3985503662534</v>
      </c>
      <c r="E46" s="96">
        <f t="shared" si="9"/>
        <v>4453.9312530402631</v>
      </c>
      <c r="F46" s="96">
        <f t="shared" si="2"/>
        <v>8557.3298034065156</v>
      </c>
      <c r="G46" s="96">
        <f t="shared" si="3"/>
        <v>1402425.5717296754</v>
      </c>
      <c r="O46" s="176">
        <f t="shared" si="13"/>
        <v>44958</v>
      </c>
      <c r="P46" s="152">
        <v>26</v>
      </c>
      <c r="Q46" s="157">
        <f t="shared" si="4"/>
        <v>1958980.2726177464</v>
      </c>
      <c r="R46" s="177">
        <f t="shared" si="10"/>
        <v>5713.692461801762</v>
      </c>
      <c r="S46" s="177">
        <f t="shared" si="11"/>
        <v>6292.3978816739354</v>
      </c>
      <c r="T46" s="177">
        <f t="shared" si="5"/>
        <v>12006.090343475698</v>
      </c>
      <c r="U46" s="177">
        <f t="shared" si="6"/>
        <v>1952687.8747360725</v>
      </c>
    </row>
    <row r="47" spans="1:21" x14ac:dyDescent="0.25">
      <c r="A47" s="94">
        <f t="shared" si="12"/>
        <v>44986</v>
      </c>
      <c r="B47" s="95">
        <v>27</v>
      </c>
      <c r="C47" s="82">
        <f t="shared" si="7"/>
        <v>1402425.5717296754</v>
      </c>
      <c r="D47" s="96">
        <f t="shared" si="8"/>
        <v>4090.4079175448869</v>
      </c>
      <c r="E47" s="96">
        <f t="shared" si="9"/>
        <v>4466.9218858616305</v>
      </c>
      <c r="F47" s="96">
        <f t="shared" si="2"/>
        <v>8557.3298034065174</v>
      </c>
      <c r="G47" s="96">
        <f t="shared" si="3"/>
        <v>1397958.6498438139</v>
      </c>
      <c r="O47" s="176">
        <f t="shared" si="13"/>
        <v>44986</v>
      </c>
      <c r="P47" s="152">
        <v>27</v>
      </c>
      <c r="Q47" s="157">
        <f t="shared" si="4"/>
        <v>1952687.8747360725</v>
      </c>
      <c r="R47" s="177">
        <f t="shared" si="10"/>
        <v>5695.3396346468799</v>
      </c>
      <c r="S47" s="177">
        <f t="shared" si="11"/>
        <v>6310.7507088288166</v>
      </c>
      <c r="T47" s="177">
        <f t="shared" si="5"/>
        <v>12006.090343475696</v>
      </c>
      <c r="U47" s="177">
        <f t="shared" si="6"/>
        <v>1946377.1240272436</v>
      </c>
    </row>
    <row r="48" spans="1:21" x14ac:dyDescent="0.25">
      <c r="A48" s="94">
        <f t="shared" si="12"/>
        <v>45017</v>
      </c>
      <c r="B48" s="95">
        <v>28</v>
      </c>
      <c r="C48" s="82">
        <f t="shared" si="7"/>
        <v>1397958.6498438139</v>
      </c>
      <c r="D48" s="96">
        <f t="shared" si="8"/>
        <v>4077.379395377789</v>
      </c>
      <c r="E48" s="96">
        <f t="shared" si="9"/>
        <v>4479.950408028727</v>
      </c>
      <c r="F48" s="96">
        <f t="shared" si="2"/>
        <v>8557.3298034065156</v>
      </c>
      <c r="G48" s="96">
        <f t="shared" si="3"/>
        <v>1393478.6994357852</v>
      </c>
      <c r="O48" s="176">
        <f t="shared" si="13"/>
        <v>45017</v>
      </c>
      <c r="P48" s="152">
        <v>28</v>
      </c>
      <c r="Q48" s="157">
        <f t="shared" si="4"/>
        <v>1946377.1240272436</v>
      </c>
      <c r="R48" s="177">
        <f t="shared" si="10"/>
        <v>5676.9332784127955</v>
      </c>
      <c r="S48" s="177">
        <f t="shared" si="11"/>
        <v>6329.157065062901</v>
      </c>
      <c r="T48" s="177">
        <f t="shared" si="5"/>
        <v>12006.090343475696</v>
      </c>
      <c r="U48" s="177">
        <f t="shared" si="6"/>
        <v>1940047.9669621806</v>
      </c>
    </row>
    <row r="49" spans="1:21" x14ac:dyDescent="0.25">
      <c r="A49" s="94">
        <f t="shared" si="12"/>
        <v>45047</v>
      </c>
      <c r="B49" s="95">
        <v>29</v>
      </c>
      <c r="C49" s="82">
        <f t="shared" si="7"/>
        <v>1393478.6994357852</v>
      </c>
      <c r="D49" s="96">
        <f t="shared" si="8"/>
        <v>4064.3128733543722</v>
      </c>
      <c r="E49" s="96">
        <f t="shared" si="9"/>
        <v>4493.0169300521447</v>
      </c>
      <c r="F49" s="96">
        <f t="shared" si="2"/>
        <v>8557.3298034065174</v>
      </c>
      <c r="G49" s="96">
        <f t="shared" si="3"/>
        <v>1388985.6825057331</v>
      </c>
      <c r="O49" s="176">
        <f t="shared" si="13"/>
        <v>45047</v>
      </c>
      <c r="P49" s="152">
        <v>29</v>
      </c>
      <c r="Q49" s="157">
        <f t="shared" si="4"/>
        <v>1940047.9669621806</v>
      </c>
      <c r="R49" s="177">
        <f t="shared" si="10"/>
        <v>5658.4732369730282</v>
      </c>
      <c r="S49" s="177">
        <f t="shared" si="11"/>
        <v>6347.6171065026683</v>
      </c>
      <c r="T49" s="177">
        <f t="shared" si="5"/>
        <v>12006.090343475696</v>
      </c>
      <c r="U49" s="177">
        <f t="shared" si="6"/>
        <v>1933700.3498556779</v>
      </c>
    </row>
    <row r="50" spans="1:21" x14ac:dyDescent="0.25">
      <c r="A50" s="94">
        <f t="shared" si="12"/>
        <v>45078</v>
      </c>
      <c r="B50" s="95">
        <v>30</v>
      </c>
      <c r="C50" s="82">
        <f t="shared" si="7"/>
        <v>1388985.6825057331</v>
      </c>
      <c r="D50" s="96">
        <f t="shared" si="8"/>
        <v>4051.2082406417212</v>
      </c>
      <c r="E50" s="96">
        <f t="shared" si="9"/>
        <v>4506.1215627647971</v>
      </c>
      <c r="F50" s="96">
        <f t="shared" si="2"/>
        <v>8557.3298034065192</v>
      </c>
      <c r="G50" s="96">
        <f t="shared" si="3"/>
        <v>1384479.5609429684</v>
      </c>
      <c r="O50" s="176">
        <f t="shared" si="13"/>
        <v>45078</v>
      </c>
      <c r="P50" s="152">
        <v>30</v>
      </c>
      <c r="Q50" s="157">
        <f t="shared" si="4"/>
        <v>1933700.3498556779</v>
      </c>
      <c r="R50" s="177">
        <f t="shared" si="10"/>
        <v>5639.9593537457295</v>
      </c>
      <c r="S50" s="177">
        <f t="shared" si="11"/>
        <v>6366.1309897299689</v>
      </c>
      <c r="T50" s="177">
        <f t="shared" si="5"/>
        <v>12006.090343475698</v>
      </c>
      <c r="U50" s="177">
        <f t="shared" si="6"/>
        <v>1927334.218865948</v>
      </c>
    </row>
    <row r="51" spans="1:21" x14ac:dyDescent="0.25">
      <c r="A51" s="94">
        <f t="shared" si="12"/>
        <v>45108</v>
      </c>
      <c r="B51" s="95">
        <v>31</v>
      </c>
      <c r="C51" s="82">
        <f t="shared" si="7"/>
        <v>1384479.5609429684</v>
      </c>
      <c r="D51" s="96">
        <f t="shared" si="8"/>
        <v>4038.0653860836564</v>
      </c>
      <c r="E51" s="96">
        <f t="shared" si="9"/>
        <v>4519.26441732286</v>
      </c>
      <c r="F51" s="96">
        <f t="shared" si="2"/>
        <v>8557.3298034065156</v>
      </c>
      <c r="G51" s="96">
        <f t="shared" si="3"/>
        <v>1379960.2965256455</v>
      </c>
      <c r="O51" s="176">
        <f t="shared" si="13"/>
        <v>45108</v>
      </c>
      <c r="P51" s="152">
        <v>31</v>
      </c>
      <c r="Q51" s="157">
        <f t="shared" si="4"/>
        <v>1927334.218865948</v>
      </c>
      <c r="R51" s="177">
        <f t="shared" si="10"/>
        <v>5621.39147169235</v>
      </c>
      <c r="S51" s="177">
        <f t="shared" si="11"/>
        <v>6384.6988717833456</v>
      </c>
      <c r="T51" s="177">
        <f t="shared" si="5"/>
        <v>12006.090343475695</v>
      </c>
      <c r="U51" s="177">
        <f t="shared" si="6"/>
        <v>1920949.5199941646</v>
      </c>
    </row>
    <row r="52" spans="1:21" x14ac:dyDescent="0.25">
      <c r="A52" s="94">
        <f t="shared" si="12"/>
        <v>45139</v>
      </c>
      <c r="B52" s="95">
        <v>32</v>
      </c>
      <c r="C52" s="82">
        <f t="shared" si="7"/>
        <v>1379960.2965256455</v>
      </c>
      <c r="D52" s="96">
        <f t="shared" si="8"/>
        <v>4024.8841981997984</v>
      </c>
      <c r="E52" s="96">
        <f t="shared" si="9"/>
        <v>4532.445605206718</v>
      </c>
      <c r="F52" s="96">
        <f t="shared" si="2"/>
        <v>8557.3298034065156</v>
      </c>
      <c r="G52" s="96">
        <f t="shared" si="3"/>
        <v>1375427.8509204388</v>
      </c>
      <c r="O52" s="176">
        <f t="shared" si="13"/>
        <v>45139</v>
      </c>
      <c r="P52" s="152">
        <v>32</v>
      </c>
      <c r="Q52" s="157">
        <f t="shared" si="4"/>
        <v>1920949.5199941646</v>
      </c>
      <c r="R52" s="177">
        <f t="shared" si="10"/>
        <v>5602.7694333163154</v>
      </c>
      <c r="S52" s="177">
        <f t="shared" si="11"/>
        <v>6403.3209101593811</v>
      </c>
      <c r="T52" s="177">
        <f t="shared" si="5"/>
        <v>12006.090343475696</v>
      </c>
      <c r="U52" s="177">
        <f t="shared" si="6"/>
        <v>1914546.1990840053</v>
      </c>
    </row>
    <row r="53" spans="1:21" x14ac:dyDescent="0.25">
      <c r="A53" s="94">
        <f t="shared" si="12"/>
        <v>45170</v>
      </c>
      <c r="B53" s="95">
        <v>33</v>
      </c>
      <c r="C53" s="82">
        <f t="shared" si="7"/>
        <v>1375427.8509204388</v>
      </c>
      <c r="D53" s="96">
        <f t="shared" si="8"/>
        <v>4011.6645651846111</v>
      </c>
      <c r="E53" s="96">
        <f t="shared" si="9"/>
        <v>4545.6652382219045</v>
      </c>
      <c r="F53" s="96">
        <f t="shared" si="2"/>
        <v>8557.3298034065156</v>
      </c>
      <c r="G53" s="96">
        <f t="shared" si="3"/>
        <v>1370882.1856822169</v>
      </c>
      <c r="O53" s="176">
        <f t="shared" si="13"/>
        <v>45170</v>
      </c>
      <c r="P53" s="152">
        <v>33</v>
      </c>
      <c r="Q53" s="157">
        <f t="shared" si="4"/>
        <v>1914546.1990840053</v>
      </c>
      <c r="R53" s="177">
        <f t="shared" si="10"/>
        <v>5584.0930806616834</v>
      </c>
      <c r="S53" s="177">
        <f t="shared" si="11"/>
        <v>6421.9972628140131</v>
      </c>
      <c r="T53" s="177">
        <f t="shared" si="5"/>
        <v>12006.090343475696</v>
      </c>
      <c r="U53" s="177">
        <f t="shared" ref="U53:U84" si="14">Q53-S53</f>
        <v>1908124.2018211912</v>
      </c>
    </row>
    <row r="54" spans="1:21" x14ac:dyDescent="0.25">
      <c r="A54" s="94">
        <f t="shared" si="12"/>
        <v>45200</v>
      </c>
      <c r="B54" s="95">
        <v>34</v>
      </c>
      <c r="C54" s="82">
        <f t="shared" si="7"/>
        <v>1370882.1856822169</v>
      </c>
      <c r="D54" s="96">
        <f t="shared" si="8"/>
        <v>3998.4063749064653</v>
      </c>
      <c r="E54" s="96">
        <f t="shared" si="9"/>
        <v>4558.9234285000521</v>
      </c>
      <c r="F54" s="96">
        <f t="shared" si="2"/>
        <v>8557.3298034065174</v>
      </c>
      <c r="G54" s="96">
        <f t="shared" si="3"/>
        <v>1366323.2622537168</v>
      </c>
      <c r="O54" s="176">
        <f t="shared" si="13"/>
        <v>45200</v>
      </c>
      <c r="P54" s="152">
        <v>34</v>
      </c>
      <c r="Q54" s="157">
        <f t="shared" ref="Q54:Q85" si="15">U53</f>
        <v>1908124.2018211912</v>
      </c>
      <c r="R54" s="177">
        <f t="shared" si="10"/>
        <v>5565.3622553118103</v>
      </c>
      <c r="S54" s="177">
        <f t="shared" si="11"/>
        <v>6440.7280881638872</v>
      </c>
      <c r="T54" s="177">
        <f t="shared" si="5"/>
        <v>12006.090343475698</v>
      </c>
      <c r="U54" s="177">
        <f t="shared" si="14"/>
        <v>1901683.4737330275</v>
      </c>
    </row>
    <row r="55" spans="1:21" x14ac:dyDescent="0.25">
      <c r="A55" s="94">
        <f t="shared" si="12"/>
        <v>45231</v>
      </c>
      <c r="B55" s="95">
        <v>35</v>
      </c>
      <c r="C55" s="82">
        <f t="shared" si="7"/>
        <v>1366323.2622537168</v>
      </c>
      <c r="D55" s="96">
        <f t="shared" si="8"/>
        <v>3985.1095149066723</v>
      </c>
      <c r="E55" s="96">
        <f t="shared" si="9"/>
        <v>4572.2202884998442</v>
      </c>
      <c r="F55" s="96">
        <f t="shared" si="2"/>
        <v>8557.3298034065156</v>
      </c>
      <c r="G55" s="96">
        <f t="shared" si="3"/>
        <v>1361751.0419652169</v>
      </c>
      <c r="O55" s="176">
        <f t="shared" si="13"/>
        <v>45231</v>
      </c>
      <c r="P55" s="152">
        <v>35</v>
      </c>
      <c r="Q55" s="157">
        <f t="shared" si="15"/>
        <v>1901683.4737330275</v>
      </c>
      <c r="R55" s="177">
        <f t="shared" si="10"/>
        <v>5546.5767983879969</v>
      </c>
      <c r="S55" s="177">
        <f t="shared" si="11"/>
        <v>6459.5135450876978</v>
      </c>
      <c r="T55" s="177">
        <f t="shared" si="5"/>
        <v>12006.090343475695</v>
      </c>
      <c r="U55" s="177">
        <f t="shared" si="14"/>
        <v>1895223.9601879397</v>
      </c>
    </row>
    <row r="56" spans="1:21" x14ac:dyDescent="0.25">
      <c r="A56" s="94">
        <f t="shared" si="12"/>
        <v>45261</v>
      </c>
      <c r="B56" s="95">
        <v>36</v>
      </c>
      <c r="C56" s="82">
        <f t="shared" si="7"/>
        <v>1361751.0419652169</v>
      </c>
      <c r="D56" s="96">
        <f t="shared" si="8"/>
        <v>3971.7738723985485</v>
      </c>
      <c r="E56" s="96">
        <f t="shared" si="9"/>
        <v>4585.5559310079689</v>
      </c>
      <c r="F56" s="96">
        <f t="shared" si="2"/>
        <v>8557.3298034065174</v>
      </c>
      <c r="G56" s="96">
        <f t="shared" si="3"/>
        <v>1357165.4860342089</v>
      </c>
      <c r="O56" s="176">
        <f t="shared" si="13"/>
        <v>45261</v>
      </c>
      <c r="P56" s="152">
        <v>36</v>
      </c>
      <c r="Q56" s="157">
        <f t="shared" si="15"/>
        <v>1895223.9601879397</v>
      </c>
      <c r="R56" s="177">
        <f t="shared" si="10"/>
        <v>5527.7365505481594</v>
      </c>
      <c r="S56" s="177">
        <f t="shared" si="11"/>
        <v>6478.3537929275381</v>
      </c>
      <c r="T56" s="177">
        <f t="shared" si="5"/>
        <v>12006.090343475698</v>
      </c>
      <c r="U56" s="177">
        <f t="shared" si="14"/>
        <v>1888745.6063950122</v>
      </c>
    </row>
    <row r="57" spans="1:21" x14ac:dyDescent="0.25">
      <c r="A57" s="94">
        <f t="shared" si="12"/>
        <v>45292</v>
      </c>
      <c r="B57" s="95">
        <v>37</v>
      </c>
      <c r="C57" s="82">
        <f t="shared" si="7"/>
        <v>1357165.4860342089</v>
      </c>
      <c r="D57" s="96">
        <f t="shared" si="8"/>
        <v>3958.3993342664417</v>
      </c>
      <c r="E57" s="96">
        <f t="shared" si="9"/>
        <v>4598.9304691400748</v>
      </c>
      <c r="F57" s="96">
        <f t="shared" si="2"/>
        <v>8557.3298034065156</v>
      </c>
      <c r="G57" s="96">
        <f t="shared" si="3"/>
        <v>1352566.5555650687</v>
      </c>
      <c r="O57" s="176">
        <f t="shared" si="13"/>
        <v>45292</v>
      </c>
      <c r="P57" s="152">
        <v>37</v>
      </c>
      <c r="Q57" s="157">
        <f t="shared" si="15"/>
        <v>1888745.6063950122</v>
      </c>
      <c r="R57" s="177">
        <f t="shared" si="10"/>
        <v>5508.8413519854539</v>
      </c>
      <c r="S57" s="177">
        <f t="shared" si="11"/>
        <v>6497.2489914902426</v>
      </c>
      <c r="T57" s="177">
        <f t="shared" si="5"/>
        <v>12006.090343475696</v>
      </c>
      <c r="U57" s="177">
        <f t="shared" si="14"/>
        <v>1882248.3574035219</v>
      </c>
    </row>
    <row r="58" spans="1:21" x14ac:dyDescent="0.25">
      <c r="A58" s="94">
        <f t="shared" si="12"/>
        <v>45323</v>
      </c>
      <c r="B58" s="95">
        <v>38</v>
      </c>
      <c r="C58" s="82">
        <f t="shared" si="7"/>
        <v>1352566.5555650687</v>
      </c>
      <c r="D58" s="96">
        <f t="shared" si="8"/>
        <v>3944.9857870647834</v>
      </c>
      <c r="E58" s="96">
        <f t="shared" si="9"/>
        <v>4612.3440163417345</v>
      </c>
      <c r="F58" s="96">
        <f t="shared" si="2"/>
        <v>8557.3298034065174</v>
      </c>
      <c r="G58" s="96">
        <f t="shared" si="3"/>
        <v>1347954.211548727</v>
      </c>
      <c r="O58" s="176">
        <f t="shared" si="13"/>
        <v>45323</v>
      </c>
      <c r="P58" s="152">
        <v>38</v>
      </c>
      <c r="Q58" s="157">
        <f t="shared" si="15"/>
        <v>1882248.3574035219</v>
      </c>
      <c r="R58" s="177">
        <f t="shared" si="10"/>
        <v>5489.8910424269416</v>
      </c>
      <c r="S58" s="177">
        <f t="shared" si="11"/>
        <v>6516.1993010487558</v>
      </c>
      <c r="T58" s="177">
        <f t="shared" si="5"/>
        <v>12006.090343475698</v>
      </c>
      <c r="U58" s="177">
        <f t="shared" si="14"/>
        <v>1875732.1581024732</v>
      </c>
    </row>
    <row r="59" spans="1:21" x14ac:dyDescent="0.25">
      <c r="A59" s="94">
        <f t="shared" si="12"/>
        <v>45352</v>
      </c>
      <c r="B59" s="95">
        <v>39</v>
      </c>
      <c r="C59" s="82">
        <f t="shared" si="7"/>
        <v>1347954.211548727</v>
      </c>
      <c r="D59" s="96">
        <f t="shared" si="8"/>
        <v>3931.5331170171194</v>
      </c>
      <c r="E59" s="96">
        <f t="shared" si="9"/>
        <v>4625.7966863893971</v>
      </c>
      <c r="F59" s="96">
        <f t="shared" si="2"/>
        <v>8557.3298034065156</v>
      </c>
      <c r="G59" s="96">
        <f t="shared" si="3"/>
        <v>1343328.4148623375</v>
      </c>
      <c r="O59" s="176">
        <f t="shared" si="13"/>
        <v>45352</v>
      </c>
      <c r="P59" s="152">
        <v>39</v>
      </c>
      <c r="Q59" s="157">
        <f t="shared" si="15"/>
        <v>1875732.1581024732</v>
      </c>
      <c r="R59" s="177">
        <f t="shared" si="10"/>
        <v>5470.8854611322149</v>
      </c>
      <c r="S59" s="177">
        <f t="shared" si="11"/>
        <v>6535.2048823434816</v>
      </c>
      <c r="T59" s="177">
        <f t="shared" si="5"/>
        <v>12006.090343475696</v>
      </c>
      <c r="U59" s="177">
        <f t="shared" si="14"/>
        <v>1869196.9532201297</v>
      </c>
    </row>
    <row r="60" spans="1:21" x14ac:dyDescent="0.25">
      <c r="A60" s="94">
        <f t="shared" si="12"/>
        <v>45383</v>
      </c>
      <c r="B60" s="95">
        <v>40</v>
      </c>
      <c r="C60" s="82">
        <f t="shared" si="7"/>
        <v>1343328.4148623375</v>
      </c>
      <c r="D60" s="96">
        <f t="shared" si="8"/>
        <v>3918.0412100151507</v>
      </c>
      <c r="E60" s="96">
        <f t="shared" si="9"/>
        <v>4639.2885933913658</v>
      </c>
      <c r="F60" s="96">
        <f t="shared" si="2"/>
        <v>8557.3298034065156</v>
      </c>
      <c r="G60" s="96">
        <f t="shared" si="3"/>
        <v>1338689.1262689461</v>
      </c>
      <c r="O60" s="176">
        <f t="shared" si="13"/>
        <v>45383</v>
      </c>
      <c r="P60" s="152">
        <v>40</v>
      </c>
      <c r="Q60" s="157">
        <f t="shared" si="15"/>
        <v>1869196.9532201297</v>
      </c>
      <c r="R60" s="177">
        <f t="shared" si="10"/>
        <v>5451.8244468920466</v>
      </c>
      <c r="S60" s="177">
        <f t="shared" si="11"/>
        <v>6554.2658965836508</v>
      </c>
      <c r="T60" s="177">
        <f t="shared" si="5"/>
        <v>12006.090343475698</v>
      </c>
      <c r="U60" s="177">
        <f t="shared" si="14"/>
        <v>1862642.687323546</v>
      </c>
    </row>
    <row r="61" spans="1:21" x14ac:dyDescent="0.25">
      <c r="A61" s="94">
        <f t="shared" si="12"/>
        <v>45413</v>
      </c>
      <c r="B61" s="95">
        <v>41</v>
      </c>
      <c r="C61" s="82">
        <f t="shared" si="7"/>
        <v>1338689.1262689461</v>
      </c>
      <c r="D61" s="96">
        <f t="shared" si="8"/>
        <v>3904.5099516177588</v>
      </c>
      <c r="E61" s="96">
        <f t="shared" si="9"/>
        <v>4652.8198517887577</v>
      </c>
      <c r="F61" s="96">
        <f t="shared" si="2"/>
        <v>8557.3298034065156</v>
      </c>
      <c r="G61" s="96">
        <f t="shared" si="3"/>
        <v>1334036.3064171574</v>
      </c>
      <c r="O61" s="176">
        <f t="shared" si="13"/>
        <v>45413</v>
      </c>
      <c r="P61" s="152">
        <v>41</v>
      </c>
      <c r="Q61" s="157">
        <f t="shared" si="15"/>
        <v>1862642.687323546</v>
      </c>
      <c r="R61" s="177">
        <f t="shared" si="10"/>
        <v>5432.7078380270104</v>
      </c>
      <c r="S61" s="177">
        <f t="shared" si="11"/>
        <v>6573.3825054486861</v>
      </c>
      <c r="T61" s="177">
        <f t="shared" si="5"/>
        <v>12006.090343475696</v>
      </c>
      <c r="U61" s="177">
        <f t="shared" si="14"/>
        <v>1856069.3048180973</v>
      </c>
    </row>
    <row r="62" spans="1:21" x14ac:dyDescent="0.25">
      <c r="A62" s="94">
        <f t="shared" si="12"/>
        <v>45444</v>
      </c>
      <c r="B62" s="95">
        <v>42</v>
      </c>
      <c r="C62" s="82">
        <f t="shared" si="7"/>
        <v>1334036.3064171574</v>
      </c>
      <c r="D62" s="96">
        <f t="shared" si="8"/>
        <v>3890.9392270500421</v>
      </c>
      <c r="E62" s="96">
        <f t="shared" si="9"/>
        <v>4666.3905763564744</v>
      </c>
      <c r="F62" s="96">
        <f t="shared" si="2"/>
        <v>8557.3298034065156</v>
      </c>
      <c r="G62" s="96">
        <f t="shared" si="3"/>
        <v>1329369.9158408009</v>
      </c>
      <c r="O62" s="176">
        <f t="shared" si="13"/>
        <v>45444</v>
      </c>
      <c r="P62" s="152">
        <v>42</v>
      </c>
      <c r="Q62" s="157">
        <f t="shared" si="15"/>
        <v>1856069.3048180973</v>
      </c>
      <c r="R62" s="177">
        <f t="shared" si="10"/>
        <v>5413.5354723861183</v>
      </c>
      <c r="S62" s="177">
        <f t="shared" si="11"/>
        <v>6592.5548710895773</v>
      </c>
      <c r="T62" s="177">
        <f t="shared" si="5"/>
        <v>12006.090343475695</v>
      </c>
      <c r="U62" s="177">
        <f t="shared" si="14"/>
        <v>1849476.7499470077</v>
      </c>
    </row>
    <row r="63" spans="1:21" x14ac:dyDescent="0.25">
      <c r="A63" s="94">
        <f t="shared" si="12"/>
        <v>45474</v>
      </c>
      <c r="B63" s="95">
        <v>43</v>
      </c>
      <c r="C63" s="82">
        <f t="shared" si="7"/>
        <v>1329369.9158408009</v>
      </c>
      <c r="D63" s="96">
        <f t="shared" si="8"/>
        <v>3877.3289212023346</v>
      </c>
      <c r="E63" s="96">
        <f t="shared" si="9"/>
        <v>4680.0008822041809</v>
      </c>
      <c r="F63" s="96">
        <f t="shared" si="2"/>
        <v>8557.3298034065156</v>
      </c>
      <c r="G63" s="96">
        <f t="shared" si="3"/>
        <v>1324689.9149585967</v>
      </c>
      <c r="O63" s="176">
        <f t="shared" si="13"/>
        <v>45474</v>
      </c>
      <c r="P63" s="152">
        <v>43</v>
      </c>
      <c r="Q63" s="157">
        <f t="shared" si="15"/>
        <v>1849476.7499470077</v>
      </c>
      <c r="R63" s="177">
        <f t="shared" si="10"/>
        <v>5394.3071873454401</v>
      </c>
      <c r="S63" s="177">
        <f t="shared" si="11"/>
        <v>6611.7831561302555</v>
      </c>
      <c r="T63" s="177">
        <f t="shared" si="5"/>
        <v>12006.090343475695</v>
      </c>
      <c r="U63" s="177">
        <f t="shared" si="14"/>
        <v>1842864.9667908775</v>
      </c>
    </row>
    <row r="64" spans="1:21" x14ac:dyDescent="0.25">
      <c r="A64" s="94">
        <f t="shared" si="12"/>
        <v>45505</v>
      </c>
      <c r="B64" s="95">
        <v>44</v>
      </c>
      <c r="C64" s="82">
        <f t="shared" si="7"/>
        <v>1324689.9149585967</v>
      </c>
      <c r="D64" s="96">
        <f t="shared" si="8"/>
        <v>3863.678918629239</v>
      </c>
      <c r="E64" s="96">
        <f t="shared" si="9"/>
        <v>4693.6508847772766</v>
      </c>
      <c r="F64" s="96">
        <f t="shared" si="2"/>
        <v>8557.3298034065156</v>
      </c>
      <c r="G64" s="96">
        <f t="shared" si="3"/>
        <v>1319996.2640738194</v>
      </c>
      <c r="O64" s="176">
        <f t="shared" si="13"/>
        <v>45505</v>
      </c>
      <c r="P64" s="152">
        <v>44</v>
      </c>
      <c r="Q64" s="157">
        <f t="shared" si="15"/>
        <v>1842864.9667908775</v>
      </c>
      <c r="R64" s="177">
        <f t="shared" si="10"/>
        <v>5375.0228198067271</v>
      </c>
      <c r="S64" s="177">
        <f t="shared" si="11"/>
        <v>6631.0675236689694</v>
      </c>
      <c r="T64" s="177">
        <f t="shared" si="5"/>
        <v>12006.090343475696</v>
      </c>
      <c r="U64" s="177">
        <f t="shared" si="14"/>
        <v>1836233.8992672085</v>
      </c>
    </row>
    <row r="65" spans="1:21" x14ac:dyDescent="0.25">
      <c r="A65" s="94">
        <f t="shared" si="12"/>
        <v>45536</v>
      </c>
      <c r="B65" s="95">
        <v>45</v>
      </c>
      <c r="C65" s="82">
        <f t="shared" si="7"/>
        <v>1319996.2640738194</v>
      </c>
      <c r="D65" s="96">
        <f t="shared" si="8"/>
        <v>3849.9891035486389</v>
      </c>
      <c r="E65" s="96">
        <f t="shared" si="9"/>
        <v>4707.3406998578776</v>
      </c>
      <c r="F65" s="96">
        <f t="shared" si="2"/>
        <v>8557.3298034065156</v>
      </c>
      <c r="G65" s="96">
        <f t="shared" si="3"/>
        <v>1315288.9233739616</v>
      </c>
      <c r="O65" s="176">
        <f t="shared" si="13"/>
        <v>45536</v>
      </c>
      <c r="P65" s="152">
        <v>45</v>
      </c>
      <c r="Q65" s="157">
        <f t="shared" si="15"/>
        <v>1836233.8992672085</v>
      </c>
      <c r="R65" s="177">
        <f t="shared" si="10"/>
        <v>5355.6822061960256</v>
      </c>
      <c r="S65" s="177">
        <f t="shared" si="11"/>
        <v>6650.4081372796709</v>
      </c>
      <c r="T65" s="177">
        <f t="shared" si="5"/>
        <v>12006.090343475696</v>
      </c>
      <c r="U65" s="177">
        <f t="shared" si="14"/>
        <v>1829583.491129929</v>
      </c>
    </row>
    <row r="66" spans="1:21" x14ac:dyDescent="0.25">
      <c r="A66" s="94">
        <f t="shared" si="12"/>
        <v>45566</v>
      </c>
      <c r="B66" s="95">
        <v>46</v>
      </c>
      <c r="C66" s="82">
        <f t="shared" si="7"/>
        <v>1315288.9233739616</v>
      </c>
      <c r="D66" s="96">
        <f t="shared" si="8"/>
        <v>3836.2593598407216</v>
      </c>
      <c r="E66" s="96">
        <f t="shared" si="9"/>
        <v>4721.0704435657963</v>
      </c>
      <c r="F66" s="96">
        <f t="shared" si="2"/>
        <v>8557.3298034065174</v>
      </c>
      <c r="G66" s="96">
        <f t="shared" si="3"/>
        <v>1310567.8529303959</v>
      </c>
      <c r="O66" s="176">
        <f t="shared" si="13"/>
        <v>45566</v>
      </c>
      <c r="P66" s="152">
        <v>46</v>
      </c>
      <c r="Q66" s="157">
        <f t="shared" si="15"/>
        <v>1829583.491129929</v>
      </c>
      <c r="R66" s="177">
        <f t="shared" si="10"/>
        <v>5336.2851824622949</v>
      </c>
      <c r="S66" s="177">
        <f t="shared" si="11"/>
        <v>6669.8051610134025</v>
      </c>
      <c r="T66" s="177">
        <f t="shared" si="5"/>
        <v>12006.090343475698</v>
      </c>
      <c r="U66" s="177">
        <f t="shared" si="14"/>
        <v>1822913.6859689155</v>
      </c>
    </row>
    <row r="67" spans="1:21" x14ac:dyDescent="0.25">
      <c r="A67" s="94">
        <f t="shared" si="12"/>
        <v>45597</v>
      </c>
      <c r="B67" s="95">
        <v>47</v>
      </c>
      <c r="C67" s="82">
        <f t="shared" si="7"/>
        <v>1310567.8529303959</v>
      </c>
      <c r="D67" s="96">
        <f t="shared" si="8"/>
        <v>3822.4895710469873</v>
      </c>
      <c r="E67" s="96">
        <f t="shared" si="9"/>
        <v>4734.8402323595292</v>
      </c>
      <c r="F67" s="96">
        <f t="shared" si="2"/>
        <v>8557.3298034065156</v>
      </c>
      <c r="G67" s="96">
        <f t="shared" si="3"/>
        <v>1305833.0126980364</v>
      </c>
      <c r="O67" s="176">
        <f t="shared" si="13"/>
        <v>45597</v>
      </c>
      <c r="P67" s="152">
        <v>47</v>
      </c>
      <c r="Q67" s="157">
        <f t="shared" si="15"/>
        <v>1822913.6859689155</v>
      </c>
      <c r="R67" s="177">
        <f t="shared" si="10"/>
        <v>5316.8315840760051</v>
      </c>
      <c r="S67" s="177">
        <f t="shared" si="11"/>
        <v>6689.2587593996914</v>
      </c>
      <c r="T67" s="177">
        <f t="shared" si="5"/>
        <v>12006.090343475696</v>
      </c>
      <c r="U67" s="177">
        <f t="shared" si="14"/>
        <v>1816224.4272095158</v>
      </c>
    </row>
    <row r="68" spans="1:21" x14ac:dyDescent="0.25">
      <c r="A68" s="94">
        <f t="shared" si="12"/>
        <v>45627</v>
      </c>
      <c r="B68" s="95">
        <v>48</v>
      </c>
      <c r="C68" s="82">
        <f t="shared" si="7"/>
        <v>1305833.0126980364</v>
      </c>
      <c r="D68" s="96">
        <f t="shared" si="8"/>
        <v>3808.6796203692716</v>
      </c>
      <c r="E68" s="96">
        <f t="shared" si="9"/>
        <v>4748.6501830372454</v>
      </c>
      <c r="F68" s="96">
        <f t="shared" si="2"/>
        <v>8557.3298034065174</v>
      </c>
      <c r="G68" s="96">
        <f t="shared" si="3"/>
        <v>1301084.3625149992</v>
      </c>
      <c r="O68" s="176">
        <f t="shared" si="13"/>
        <v>45627</v>
      </c>
      <c r="P68" s="152">
        <v>48</v>
      </c>
      <c r="Q68" s="157">
        <f t="shared" si="15"/>
        <v>1816224.4272095158</v>
      </c>
      <c r="R68" s="177">
        <f t="shared" si="10"/>
        <v>5297.3212460277564</v>
      </c>
      <c r="S68" s="177">
        <f t="shared" si="11"/>
        <v>6708.769097447941</v>
      </c>
      <c r="T68" s="177">
        <f t="shared" si="5"/>
        <v>12006.090343475698</v>
      </c>
      <c r="U68" s="177">
        <f t="shared" si="14"/>
        <v>1809515.658112068</v>
      </c>
    </row>
    <row r="69" spans="1:21" x14ac:dyDescent="0.25">
      <c r="A69" s="94">
        <f t="shared" si="12"/>
        <v>45658</v>
      </c>
      <c r="B69" s="95">
        <v>49</v>
      </c>
      <c r="C69" s="82">
        <f t="shared" si="7"/>
        <v>1301084.3625149992</v>
      </c>
      <c r="D69" s="96">
        <f t="shared" si="8"/>
        <v>3794.8293906687468</v>
      </c>
      <c r="E69" s="96">
        <f t="shared" si="9"/>
        <v>4762.5004127377697</v>
      </c>
      <c r="F69" s="96">
        <f t="shared" si="2"/>
        <v>8557.3298034065156</v>
      </c>
      <c r="G69" s="96">
        <f t="shared" si="3"/>
        <v>1296321.8621022615</v>
      </c>
      <c r="O69" s="176">
        <f t="shared" si="13"/>
        <v>45658</v>
      </c>
      <c r="P69" s="152">
        <v>49</v>
      </c>
      <c r="Q69" s="157">
        <f t="shared" si="15"/>
        <v>1809515.658112068</v>
      </c>
      <c r="R69" s="177">
        <f t="shared" si="10"/>
        <v>5277.7540028268668</v>
      </c>
      <c r="S69" s="177">
        <f t="shared" si="11"/>
        <v>6728.3363406488306</v>
      </c>
      <c r="T69" s="177">
        <f t="shared" si="5"/>
        <v>12006.090343475698</v>
      </c>
      <c r="U69" s="177">
        <f t="shared" si="14"/>
        <v>1802787.3217714191</v>
      </c>
    </row>
    <row r="70" spans="1:21" x14ac:dyDescent="0.25">
      <c r="A70" s="94">
        <f t="shared" si="12"/>
        <v>45689</v>
      </c>
      <c r="B70" s="95">
        <v>50</v>
      </c>
      <c r="C70" s="82">
        <f t="shared" si="7"/>
        <v>1296321.8621022615</v>
      </c>
      <c r="D70" s="96">
        <f t="shared" si="8"/>
        <v>3780.9387644649282</v>
      </c>
      <c r="E70" s="96">
        <f t="shared" si="9"/>
        <v>4776.3910389415887</v>
      </c>
      <c r="F70" s="96">
        <f t="shared" si="2"/>
        <v>8557.3298034065174</v>
      </c>
      <c r="G70" s="96">
        <f t="shared" si="3"/>
        <v>1291545.4710633198</v>
      </c>
      <c r="O70" s="176">
        <f t="shared" si="13"/>
        <v>45689</v>
      </c>
      <c r="P70" s="152">
        <v>50</v>
      </c>
      <c r="Q70" s="157">
        <f t="shared" si="15"/>
        <v>1802787.3217714191</v>
      </c>
      <c r="R70" s="177">
        <f t="shared" si="10"/>
        <v>5258.1296884999738</v>
      </c>
      <c r="S70" s="177">
        <f t="shared" si="11"/>
        <v>6747.9606549757227</v>
      </c>
      <c r="T70" s="177">
        <f t="shared" si="5"/>
        <v>12006.090343475696</v>
      </c>
      <c r="U70" s="177">
        <f t="shared" si="14"/>
        <v>1796039.3611164435</v>
      </c>
    </row>
    <row r="71" spans="1:21" x14ac:dyDescent="0.25">
      <c r="A71" s="94">
        <f t="shared" si="12"/>
        <v>45717</v>
      </c>
      <c r="B71" s="95">
        <v>51</v>
      </c>
      <c r="C71" s="82">
        <f t="shared" si="7"/>
        <v>1291545.4710633198</v>
      </c>
      <c r="D71" s="96">
        <f t="shared" si="8"/>
        <v>3767.0076239346822</v>
      </c>
      <c r="E71" s="96">
        <f t="shared" si="9"/>
        <v>4790.3221794718347</v>
      </c>
      <c r="F71" s="96">
        <f t="shared" si="2"/>
        <v>8557.3298034065174</v>
      </c>
      <c r="G71" s="96">
        <f t="shared" si="3"/>
        <v>1286755.148883848</v>
      </c>
      <c r="O71" s="176">
        <f t="shared" si="13"/>
        <v>45717</v>
      </c>
      <c r="P71" s="152">
        <v>51</v>
      </c>
      <c r="Q71" s="157">
        <f t="shared" si="15"/>
        <v>1796039.3611164435</v>
      </c>
      <c r="R71" s="177">
        <f t="shared" si="10"/>
        <v>5238.4481365896281</v>
      </c>
      <c r="S71" s="177">
        <f t="shared" si="11"/>
        <v>6767.6422068860684</v>
      </c>
      <c r="T71" s="177">
        <f t="shared" si="5"/>
        <v>12006.090343475696</v>
      </c>
      <c r="U71" s="177">
        <f t="shared" si="14"/>
        <v>1789271.7189095574</v>
      </c>
    </row>
    <row r="72" spans="1:21" x14ac:dyDescent="0.25">
      <c r="A72" s="94">
        <f t="shared" si="12"/>
        <v>45748</v>
      </c>
      <c r="B72" s="95">
        <v>52</v>
      </c>
      <c r="C72" s="82">
        <f t="shared" si="7"/>
        <v>1286755.148883848</v>
      </c>
      <c r="D72" s="96">
        <f t="shared" si="8"/>
        <v>3753.035850911222</v>
      </c>
      <c r="E72" s="96">
        <f t="shared" si="9"/>
        <v>4804.2939524952935</v>
      </c>
      <c r="F72" s="96">
        <f t="shared" si="2"/>
        <v>8557.3298034065156</v>
      </c>
      <c r="G72" s="96">
        <f t="shared" si="3"/>
        <v>1281950.8549313527</v>
      </c>
      <c r="O72" s="176">
        <f t="shared" si="13"/>
        <v>45748</v>
      </c>
      <c r="P72" s="152">
        <v>52</v>
      </c>
      <c r="Q72" s="157">
        <f t="shared" si="15"/>
        <v>1789271.7189095574</v>
      </c>
      <c r="R72" s="177">
        <f t="shared" si="10"/>
        <v>5218.7091801528759</v>
      </c>
      <c r="S72" s="177">
        <f t="shared" si="11"/>
        <v>6787.3811633228188</v>
      </c>
      <c r="T72" s="177">
        <f t="shared" si="5"/>
        <v>12006.090343475695</v>
      </c>
      <c r="U72" s="177">
        <f t="shared" si="14"/>
        <v>1782484.3377462346</v>
      </c>
    </row>
    <row r="73" spans="1:21" x14ac:dyDescent="0.25">
      <c r="A73" s="94">
        <f t="shared" si="12"/>
        <v>45778</v>
      </c>
      <c r="B73" s="95">
        <v>53</v>
      </c>
      <c r="C73" s="82">
        <f t="shared" si="7"/>
        <v>1281950.8549313527</v>
      </c>
      <c r="D73" s="96">
        <f t="shared" si="8"/>
        <v>3739.0233268831107</v>
      </c>
      <c r="E73" s="96">
        <f t="shared" si="9"/>
        <v>4818.3064765234058</v>
      </c>
      <c r="F73" s="96">
        <f t="shared" si="2"/>
        <v>8557.3298034065156</v>
      </c>
      <c r="G73" s="96">
        <f t="shared" si="3"/>
        <v>1277132.5484548293</v>
      </c>
      <c r="O73" s="176">
        <f t="shared" si="13"/>
        <v>45778</v>
      </c>
      <c r="P73" s="152">
        <v>53</v>
      </c>
      <c r="Q73" s="157">
        <f t="shared" si="15"/>
        <v>1782484.3377462346</v>
      </c>
      <c r="R73" s="177">
        <f t="shared" si="10"/>
        <v>5198.9126517598515</v>
      </c>
      <c r="S73" s="177">
        <f t="shared" si="11"/>
        <v>6807.1776917158459</v>
      </c>
      <c r="T73" s="177">
        <f t="shared" si="5"/>
        <v>12006.090343475698</v>
      </c>
      <c r="U73" s="177">
        <f t="shared" si="14"/>
        <v>1775677.1600545188</v>
      </c>
    </row>
    <row r="74" spans="1:21" x14ac:dyDescent="0.25">
      <c r="A74" s="94">
        <f t="shared" si="12"/>
        <v>45809</v>
      </c>
      <c r="B74" s="95">
        <v>54</v>
      </c>
      <c r="C74" s="82">
        <f t="shared" si="7"/>
        <v>1277132.5484548293</v>
      </c>
      <c r="D74" s="96">
        <f t="shared" si="8"/>
        <v>3724.9699329932514</v>
      </c>
      <c r="E74" s="96">
        <f t="shared" si="9"/>
        <v>4832.3598704132655</v>
      </c>
      <c r="F74" s="96">
        <f t="shared" si="2"/>
        <v>8557.3298034065174</v>
      </c>
      <c r="G74" s="96">
        <f t="shared" si="3"/>
        <v>1272300.1885844159</v>
      </c>
      <c r="O74" s="176">
        <f t="shared" si="13"/>
        <v>45809</v>
      </c>
      <c r="P74" s="152">
        <v>54</v>
      </c>
      <c r="Q74" s="157">
        <f t="shared" si="15"/>
        <v>1775677.1600545188</v>
      </c>
      <c r="R74" s="177">
        <f t="shared" si="10"/>
        <v>5179.0583834923482</v>
      </c>
      <c r="S74" s="177">
        <f t="shared" si="11"/>
        <v>6827.0319599833501</v>
      </c>
      <c r="T74" s="177">
        <f t="shared" si="5"/>
        <v>12006.090343475698</v>
      </c>
      <c r="U74" s="177">
        <f t="shared" si="14"/>
        <v>1768850.1280945356</v>
      </c>
    </row>
    <row r="75" spans="1:21" x14ac:dyDescent="0.25">
      <c r="A75" s="94">
        <f t="shared" si="12"/>
        <v>45839</v>
      </c>
      <c r="B75" s="95">
        <v>55</v>
      </c>
      <c r="C75" s="82">
        <f t="shared" si="7"/>
        <v>1272300.1885844159</v>
      </c>
      <c r="D75" s="96">
        <f t="shared" si="8"/>
        <v>3710.8755500378788</v>
      </c>
      <c r="E75" s="96">
        <f t="shared" si="9"/>
        <v>4846.4542533686381</v>
      </c>
      <c r="F75" s="96">
        <f t="shared" si="2"/>
        <v>8557.3298034065174</v>
      </c>
      <c r="G75" s="96">
        <f t="shared" si="3"/>
        <v>1267453.7343310474</v>
      </c>
      <c r="O75" s="176">
        <f t="shared" si="13"/>
        <v>45839</v>
      </c>
      <c r="P75" s="152">
        <v>55</v>
      </c>
      <c r="Q75" s="157">
        <f t="shared" si="15"/>
        <v>1768850.1280945356</v>
      </c>
      <c r="R75" s="177">
        <f t="shared" si="10"/>
        <v>5159.146206942396</v>
      </c>
      <c r="S75" s="177">
        <f t="shared" si="11"/>
        <v>6846.9441365333005</v>
      </c>
      <c r="T75" s="177">
        <f t="shared" si="5"/>
        <v>12006.090343475696</v>
      </c>
      <c r="U75" s="177">
        <f t="shared" si="14"/>
        <v>1762003.1839580024</v>
      </c>
    </row>
    <row r="76" spans="1:21" x14ac:dyDescent="0.25">
      <c r="A76" s="94">
        <f t="shared" si="12"/>
        <v>45870</v>
      </c>
      <c r="B76" s="95">
        <v>56</v>
      </c>
      <c r="C76" s="82">
        <f t="shared" si="7"/>
        <v>1267453.7343310474</v>
      </c>
      <c r="D76" s="96">
        <f t="shared" si="8"/>
        <v>3696.7400584655529</v>
      </c>
      <c r="E76" s="96">
        <f t="shared" si="9"/>
        <v>4860.5897449409622</v>
      </c>
      <c r="F76" s="96">
        <f t="shared" si="2"/>
        <v>8557.3298034065156</v>
      </c>
      <c r="G76" s="96">
        <f t="shared" si="3"/>
        <v>1262593.1445861065</v>
      </c>
      <c r="O76" s="176">
        <f t="shared" si="13"/>
        <v>45870</v>
      </c>
      <c r="P76" s="152">
        <v>56</v>
      </c>
      <c r="Q76" s="157">
        <f t="shared" si="15"/>
        <v>1762003.1839580024</v>
      </c>
      <c r="R76" s="177">
        <f t="shared" si="10"/>
        <v>5139.1759532108399</v>
      </c>
      <c r="S76" s="177">
        <f t="shared" si="11"/>
        <v>6866.9143902648566</v>
      </c>
      <c r="T76" s="177">
        <f t="shared" si="5"/>
        <v>12006.090343475696</v>
      </c>
      <c r="U76" s="177">
        <f t="shared" si="14"/>
        <v>1755136.2695677376</v>
      </c>
    </row>
    <row r="77" spans="1:21" x14ac:dyDescent="0.25">
      <c r="A77" s="94">
        <f t="shared" si="12"/>
        <v>45901</v>
      </c>
      <c r="B77" s="95">
        <v>57</v>
      </c>
      <c r="C77" s="82">
        <f t="shared" si="7"/>
        <v>1262593.1445861065</v>
      </c>
      <c r="D77" s="96">
        <f t="shared" si="8"/>
        <v>3682.5633383761428</v>
      </c>
      <c r="E77" s="96">
        <f t="shared" si="9"/>
        <v>4874.7664650303741</v>
      </c>
      <c r="F77" s="96">
        <f t="shared" si="2"/>
        <v>8557.3298034065174</v>
      </c>
      <c r="G77" s="96">
        <f t="shared" si="3"/>
        <v>1257718.3781210762</v>
      </c>
      <c r="O77" s="176">
        <f t="shared" si="13"/>
        <v>45901</v>
      </c>
      <c r="P77" s="152">
        <v>57</v>
      </c>
      <c r="Q77" s="157">
        <f t="shared" si="15"/>
        <v>1755136.2695677376</v>
      </c>
      <c r="R77" s="177">
        <f t="shared" si="10"/>
        <v>5119.1474529059005</v>
      </c>
      <c r="S77" s="177">
        <f t="shared" si="11"/>
        <v>6886.9428905697941</v>
      </c>
      <c r="T77" s="177">
        <f t="shared" si="5"/>
        <v>12006.090343475695</v>
      </c>
      <c r="U77" s="177">
        <f t="shared" si="14"/>
        <v>1748249.3266771678</v>
      </c>
    </row>
    <row r="78" spans="1:21" x14ac:dyDescent="0.25">
      <c r="A78" s="94">
        <f t="shared" si="12"/>
        <v>45931</v>
      </c>
      <c r="B78" s="95">
        <v>58</v>
      </c>
      <c r="C78" s="82">
        <f t="shared" si="7"/>
        <v>1257718.3781210762</v>
      </c>
      <c r="D78" s="96">
        <f t="shared" si="8"/>
        <v>3668.3452695198034</v>
      </c>
      <c r="E78" s="96">
        <f t="shared" si="9"/>
        <v>4888.9845338867135</v>
      </c>
      <c r="F78" s="96">
        <f t="shared" si="2"/>
        <v>8557.3298034065174</v>
      </c>
      <c r="G78" s="96">
        <f t="shared" si="3"/>
        <v>1252829.3935871895</v>
      </c>
      <c r="O78" s="176">
        <f t="shared" si="13"/>
        <v>45931</v>
      </c>
      <c r="P78" s="152">
        <v>58</v>
      </c>
      <c r="Q78" s="157">
        <f t="shared" si="15"/>
        <v>1748249.3266771678</v>
      </c>
      <c r="R78" s="177">
        <f t="shared" si="10"/>
        <v>5099.0605361417392</v>
      </c>
      <c r="S78" s="177">
        <f t="shared" si="11"/>
        <v>6907.0298073339573</v>
      </c>
      <c r="T78" s="177">
        <f t="shared" si="5"/>
        <v>12006.090343475696</v>
      </c>
      <c r="U78" s="177">
        <f t="shared" si="14"/>
        <v>1741342.2968698337</v>
      </c>
    </row>
    <row r="79" spans="1:21" x14ac:dyDescent="0.25">
      <c r="A79" s="94">
        <f t="shared" si="12"/>
        <v>45962</v>
      </c>
      <c r="B79" s="95">
        <v>59</v>
      </c>
      <c r="C79" s="82">
        <f t="shared" si="7"/>
        <v>1252829.3935871895</v>
      </c>
      <c r="D79" s="96">
        <f t="shared" si="8"/>
        <v>3654.0857312959683</v>
      </c>
      <c r="E79" s="96">
        <f t="shared" si="9"/>
        <v>4903.2440721105486</v>
      </c>
      <c r="F79" s="96">
        <f t="shared" si="2"/>
        <v>8557.3298034065174</v>
      </c>
      <c r="G79" s="96">
        <f t="shared" si="3"/>
        <v>1247926.1495150789</v>
      </c>
      <c r="O79" s="176">
        <f t="shared" si="13"/>
        <v>45962</v>
      </c>
      <c r="P79" s="152">
        <v>59</v>
      </c>
      <c r="Q79" s="157">
        <f t="shared" si="15"/>
        <v>1741342.2968698337</v>
      </c>
      <c r="R79" s="177">
        <f t="shared" si="10"/>
        <v>5078.9150325370156</v>
      </c>
      <c r="S79" s="177">
        <f t="shared" si="11"/>
        <v>6927.1753109386809</v>
      </c>
      <c r="T79" s="177">
        <f t="shared" si="5"/>
        <v>12006.090343475696</v>
      </c>
      <c r="U79" s="177">
        <f t="shared" si="14"/>
        <v>1734415.1215588951</v>
      </c>
    </row>
    <row r="80" spans="1:21" x14ac:dyDescent="0.25">
      <c r="A80" s="94">
        <f t="shared" si="12"/>
        <v>45992</v>
      </c>
      <c r="B80" s="95">
        <v>60</v>
      </c>
      <c r="C80" s="82">
        <f t="shared" si="7"/>
        <v>1247926.1495150789</v>
      </c>
      <c r="D80" s="96">
        <f t="shared" si="8"/>
        <v>3639.7846027523115</v>
      </c>
      <c r="E80" s="96">
        <f t="shared" si="9"/>
        <v>4917.5452006542046</v>
      </c>
      <c r="F80" s="96">
        <f t="shared" si="2"/>
        <v>8557.3298034065156</v>
      </c>
      <c r="G80" s="96">
        <f t="shared" si="3"/>
        <v>1243008.6043144246</v>
      </c>
      <c r="O80" s="176">
        <f t="shared" si="13"/>
        <v>45992</v>
      </c>
      <c r="P80" s="152">
        <v>60</v>
      </c>
      <c r="Q80" s="157">
        <f t="shared" si="15"/>
        <v>1734415.1215588951</v>
      </c>
      <c r="R80" s="177">
        <f t="shared" si="10"/>
        <v>5058.710771213443</v>
      </c>
      <c r="S80" s="177">
        <f t="shared" si="11"/>
        <v>6947.3795722622517</v>
      </c>
      <c r="T80" s="177">
        <f t="shared" si="5"/>
        <v>12006.090343475695</v>
      </c>
      <c r="U80" s="177">
        <f t="shared" si="14"/>
        <v>1727467.7419866328</v>
      </c>
    </row>
    <row r="81" spans="1:21" x14ac:dyDescent="0.25">
      <c r="A81" s="94">
        <f t="shared" si="12"/>
        <v>46023</v>
      </c>
      <c r="B81" s="95">
        <v>61</v>
      </c>
      <c r="C81" s="82">
        <f t="shared" si="7"/>
        <v>1243008.6043144246</v>
      </c>
      <c r="D81" s="96">
        <f t="shared" si="8"/>
        <v>3625.4417625837373</v>
      </c>
      <c r="E81" s="96">
        <f t="shared" si="9"/>
        <v>4931.8880408227797</v>
      </c>
      <c r="F81" s="96">
        <f t="shared" si="2"/>
        <v>8557.3298034065174</v>
      </c>
      <c r="G81" s="96">
        <f t="shared" si="3"/>
        <v>1238076.7162736019</v>
      </c>
      <c r="O81" s="176">
        <f t="shared" si="13"/>
        <v>46023</v>
      </c>
      <c r="P81" s="152">
        <v>61</v>
      </c>
      <c r="Q81" s="157">
        <f t="shared" si="15"/>
        <v>1727467.7419866328</v>
      </c>
      <c r="R81" s="177">
        <f t="shared" si="10"/>
        <v>5038.4475807943463</v>
      </c>
      <c r="S81" s="177">
        <f t="shared" si="11"/>
        <v>6967.6427626813511</v>
      </c>
      <c r="T81" s="177">
        <f t="shared" si="5"/>
        <v>12006.090343475698</v>
      </c>
      <c r="U81" s="177">
        <f t="shared" si="14"/>
        <v>1720500.0992239516</v>
      </c>
    </row>
    <row r="82" spans="1:21" x14ac:dyDescent="0.25">
      <c r="A82" s="94">
        <f t="shared" si="12"/>
        <v>46054</v>
      </c>
      <c r="B82" s="95">
        <v>62</v>
      </c>
      <c r="C82" s="82">
        <f t="shared" si="7"/>
        <v>1238076.7162736019</v>
      </c>
      <c r="D82" s="96">
        <f t="shared" si="8"/>
        <v>3611.0570891313378</v>
      </c>
      <c r="E82" s="96">
        <f t="shared" si="9"/>
        <v>4946.2727142751792</v>
      </c>
      <c r="F82" s="96">
        <f t="shared" si="2"/>
        <v>8557.3298034065174</v>
      </c>
      <c r="G82" s="96">
        <f t="shared" si="3"/>
        <v>1233130.4435593267</v>
      </c>
      <c r="O82" s="176">
        <f t="shared" si="13"/>
        <v>46054</v>
      </c>
      <c r="P82" s="152">
        <v>62</v>
      </c>
      <c r="Q82" s="157">
        <f t="shared" si="15"/>
        <v>1720500.0992239516</v>
      </c>
      <c r="R82" s="177">
        <f t="shared" si="10"/>
        <v>5018.1252894031913</v>
      </c>
      <c r="S82" s="177">
        <f t="shared" si="11"/>
        <v>6987.9650540725033</v>
      </c>
      <c r="T82" s="177">
        <f t="shared" si="5"/>
        <v>12006.090343475695</v>
      </c>
      <c r="U82" s="177">
        <f t="shared" si="14"/>
        <v>1713512.1341698791</v>
      </c>
    </row>
    <row r="83" spans="1:21" x14ac:dyDescent="0.25">
      <c r="A83" s="94">
        <f t="shared" si="12"/>
        <v>46082</v>
      </c>
      <c r="B83" s="95">
        <v>63</v>
      </c>
      <c r="C83" s="82">
        <f t="shared" si="7"/>
        <v>1233130.4435593267</v>
      </c>
      <c r="D83" s="96">
        <f t="shared" si="8"/>
        <v>3596.6304603813692</v>
      </c>
      <c r="E83" s="96">
        <f t="shared" si="9"/>
        <v>4960.6993430251487</v>
      </c>
      <c r="F83" s="96">
        <f t="shared" si="2"/>
        <v>8557.3298034065174</v>
      </c>
      <c r="G83" s="96">
        <f t="shared" si="3"/>
        <v>1228169.7442163015</v>
      </c>
      <c r="O83" s="176">
        <f t="shared" si="13"/>
        <v>46082</v>
      </c>
      <c r="P83" s="152">
        <v>63</v>
      </c>
      <c r="Q83" s="157">
        <f t="shared" si="15"/>
        <v>1713512.1341698791</v>
      </c>
      <c r="R83" s="177">
        <f t="shared" si="10"/>
        <v>4997.7437246621475</v>
      </c>
      <c r="S83" s="177">
        <f t="shared" si="11"/>
        <v>7008.3466188135499</v>
      </c>
      <c r="T83" s="177">
        <f t="shared" si="5"/>
        <v>12006.090343475698</v>
      </c>
      <c r="U83" s="177">
        <f t="shared" si="14"/>
        <v>1706503.7875510657</v>
      </c>
    </row>
    <row r="84" spans="1:21" x14ac:dyDescent="0.25">
      <c r="A84" s="94">
        <f t="shared" si="12"/>
        <v>46113</v>
      </c>
      <c r="B84" s="95">
        <v>64</v>
      </c>
      <c r="C84" s="82">
        <f t="shared" si="7"/>
        <v>1228169.7442163015</v>
      </c>
      <c r="D84" s="96">
        <f t="shared" si="8"/>
        <v>3582.1617539642116</v>
      </c>
      <c r="E84" s="96">
        <f t="shared" si="9"/>
        <v>4975.1680494423053</v>
      </c>
      <c r="F84" s="96">
        <f t="shared" si="2"/>
        <v>8557.3298034065174</v>
      </c>
      <c r="G84" s="96">
        <f t="shared" si="3"/>
        <v>1223194.5761668591</v>
      </c>
      <c r="O84" s="176">
        <f t="shared" si="13"/>
        <v>46113</v>
      </c>
      <c r="P84" s="152">
        <v>64</v>
      </c>
      <c r="Q84" s="157">
        <f t="shared" si="15"/>
        <v>1706503.7875510657</v>
      </c>
      <c r="R84" s="177">
        <f t="shared" si="10"/>
        <v>4977.3027136906076</v>
      </c>
      <c r="S84" s="177">
        <f t="shared" si="11"/>
        <v>7028.7876297850889</v>
      </c>
      <c r="T84" s="177">
        <f t="shared" si="5"/>
        <v>12006.090343475696</v>
      </c>
      <c r="U84" s="177">
        <f t="shared" si="14"/>
        <v>1699474.9999212807</v>
      </c>
    </row>
    <row r="85" spans="1:21" x14ac:dyDescent="0.25">
      <c r="A85" s="94">
        <f t="shared" si="12"/>
        <v>46143</v>
      </c>
      <c r="B85" s="95">
        <v>65</v>
      </c>
      <c r="C85" s="82">
        <f t="shared" si="7"/>
        <v>1223194.5761668591</v>
      </c>
      <c r="D85" s="96">
        <f t="shared" si="8"/>
        <v>3567.650847153338</v>
      </c>
      <c r="E85" s="96">
        <f t="shared" si="9"/>
        <v>4989.6789562531785</v>
      </c>
      <c r="F85" s="96">
        <f t="shared" si="2"/>
        <v>8557.3298034065156</v>
      </c>
      <c r="G85" s="96">
        <f t="shared" si="3"/>
        <v>1218204.8972106059</v>
      </c>
      <c r="O85" s="176">
        <f t="shared" si="13"/>
        <v>46143</v>
      </c>
      <c r="P85" s="152">
        <v>65</v>
      </c>
      <c r="Q85" s="157">
        <f t="shared" si="15"/>
        <v>1699474.9999212807</v>
      </c>
      <c r="R85" s="177">
        <f t="shared" si="10"/>
        <v>4956.8020831037347</v>
      </c>
      <c r="S85" s="177">
        <f t="shared" si="11"/>
        <v>7049.2882603719618</v>
      </c>
      <c r="T85" s="177">
        <f t="shared" si="5"/>
        <v>12006.090343475696</v>
      </c>
      <c r="U85" s="177">
        <f t="shared" ref="U85:U116" si="16">Q85-S85</f>
        <v>1692425.7116609088</v>
      </c>
    </row>
    <row r="86" spans="1:21" x14ac:dyDescent="0.25">
      <c r="A86" s="94">
        <f t="shared" si="12"/>
        <v>46174</v>
      </c>
      <c r="B86" s="95">
        <v>66</v>
      </c>
      <c r="C86" s="82">
        <f t="shared" si="7"/>
        <v>1218204.8972106059</v>
      </c>
      <c r="D86" s="96">
        <f t="shared" si="8"/>
        <v>3553.097616864266</v>
      </c>
      <c r="E86" s="96">
        <f t="shared" si="9"/>
        <v>5004.23218654225</v>
      </c>
      <c r="F86" s="96">
        <f t="shared" ref="F86:F140" si="17">D86+E86</f>
        <v>8557.3298034065156</v>
      </c>
      <c r="G86" s="96">
        <f t="shared" ref="G86:G140" si="18">C86-E86</f>
        <v>1213200.6650240635</v>
      </c>
      <c r="O86" s="176">
        <f t="shared" si="13"/>
        <v>46174</v>
      </c>
      <c r="P86" s="152">
        <v>66</v>
      </c>
      <c r="Q86" s="157">
        <f t="shared" ref="Q86:Q117" si="19">U85</f>
        <v>1692425.7116609088</v>
      </c>
      <c r="R86" s="177">
        <f t="shared" si="10"/>
        <v>4936.2416590109824</v>
      </c>
      <c r="S86" s="177">
        <f t="shared" si="11"/>
        <v>7069.8486844647132</v>
      </c>
      <c r="T86" s="177">
        <f t="shared" ref="T86:T140" si="20">R86+S86</f>
        <v>12006.090343475695</v>
      </c>
      <c r="U86" s="177">
        <f t="shared" si="16"/>
        <v>1685355.862976444</v>
      </c>
    </row>
    <row r="87" spans="1:21" x14ac:dyDescent="0.25">
      <c r="A87" s="94">
        <f t="shared" si="12"/>
        <v>46204</v>
      </c>
      <c r="B87" s="95">
        <v>67</v>
      </c>
      <c r="C87" s="82">
        <f t="shared" ref="C87:C140" si="21">G86</f>
        <v>1213200.6650240635</v>
      </c>
      <c r="D87" s="96">
        <f t="shared" ref="D87:D140" si="22">IPMT($E$17/12,B87-1,$E$7-1,-$C$22,$E$16,0)</f>
        <v>3538.5019396535181</v>
      </c>
      <c r="E87" s="96">
        <f t="shared" ref="E87:E140" si="23">PPMT($E$17/12,B87-1,$E$7-1,-$C$22,$E$16,0)</f>
        <v>5018.8278637529975</v>
      </c>
      <c r="F87" s="96">
        <f t="shared" si="17"/>
        <v>8557.3298034065156</v>
      </c>
      <c r="G87" s="96">
        <f t="shared" si="18"/>
        <v>1208181.8371603105</v>
      </c>
      <c r="O87" s="176">
        <f t="shared" si="13"/>
        <v>46204</v>
      </c>
      <c r="P87" s="152">
        <v>67</v>
      </c>
      <c r="Q87" s="157">
        <f t="shared" si="19"/>
        <v>1685355.862976444</v>
      </c>
      <c r="R87" s="177">
        <f t="shared" ref="R87:R140" si="24">IPMT($S$16/12,P87-1,$S$7-1,-$Q$22,$S$15,0)</f>
        <v>4915.6212670146278</v>
      </c>
      <c r="S87" s="177">
        <f t="shared" ref="S87:S140" si="25">PPMT($S$16/12,P87-1,$S$7-1,-$Q$22,$S$15,0)</f>
        <v>7090.4690764610687</v>
      </c>
      <c r="T87" s="177">
        <f t="shared" si="20"/>
        <v>12006.090343475696</v>
      </c>
      <c r="U87" s="177">
        <f t="shared" si="16"/>
        <v>1678265.3938999828</v>
      </c>
    </row>
    <row r="88" spans="1:21" x14ac:dyDescent="0.25">
      <c r="A88" s="94">
        <f t="shared" ref="A88:A151" si="26">EDATE(A87,1)</f>
        <v>46235</v>
      </c>
      <c r="B88" s="95">
        <v>68</v>
      </c>
      <c r="C88" s="82">
        <f t="shared" si="21"/>
        <v>1208181.8371603105</v>
      </c>
      <c r="D88" s="96">
        <f t="shared" si="22"/>
        <v>3523.8636917175722</v>
      </c>
      <c r="E88" s="96">
        <f t="shared" si="23"/>
        <v>5033.4661116889447</v>
      </c>
      <c r="F88" s="96">
        <f t="shared" si="17"/>
        <v>8557.3298034065174</v>
      </c>
      <c r="G88" s="96">
        <f t="shared" si="18"/>
        <v>1203148.3710486216</v>
      </c>
      <c r="O88" s="176">
        <f t="shared" ref="O88:O151" si="27">EDATE(O87,1)</f>
        <v>46235</v>
      </c>
      <c r="P88" s="152">
        <v>68</v>
      </c>
      <c r="Q88" s="157">
        <f t="shared" si="19"/>
        <v>1678265.3938999828</v>
      </c>
      <c r="R88" s="177">
        <f t="shared" si="24"/>
        <v>4894.9407322082825</v>
      </c>
      <c r="S88" s="177">
        <f t="shared" si="25"/>
        <v>7111.1496112674131</v>
      </c>
      <c r="T88" s="177">
        <f t="shared" si="20"/>
        <v>12006.090343475695</v>
      </c>
      <c r="U88" s="177">
        <f t="shared" si="16"/>
        <v>1671154.2442887153</v>
      </c>
    </row>
    <row r="89" spans="1:21" x14ac:dyDescent="0.25">
      <c r="A89" s="94">
        <f t="shared" si="26"/>
        <v>46266</v>
      </c>
      <c r="B89" s="95">
        <v>69</v>
      </c>
      <c r="C89" s="82">
        <f t="shared" si="21"/>
        <v>1203148.3710486216</v>
      </c>
      <c r="D89" s="96">
        <f t="shared" si="22"/>
        <v>3509.1827488918125</v>
      </c>
      <c r="E89" s="96">
        <f t="shared" si="23"/>
        <v>5048.147054514704</v>
      </c>
      <c r="F89" s="96">
        <f t="shared" si="17"/>
        <v>8557.3298034065156</v>
      </c>
      <c r="G89" s="96">
        <f t="shared" si="18"/>
        <v>1198100.223994107</v>
      </c>
      <c r="O89" s="176">
        <f t="shared" si="27"/>
        <v>46266</v>
      </c>
      <c r="P89" s="152">
        <v>69</v>
      </c>
      <c r="Q89" s="157">
        <f t="shared" si="19"/>
        <v>1671154.2442887153</v>
      </c>
      <c r="R89" s="177">
        <f t="shared" si="24"/>
        <v>4874.1998791754195</v>
      </c>
      <c r="S89" s="177">
        <f t="shared" si="25"/>
        <v>7131.890464300277</v>
      </c>
      <c r="T89" s="177">
        <f t="shared" si="20"/>
        <v>12006.090343475696</v>
      </c>
      <c r="U89" s="177">
        <f t="shared" si="16"/>
        <v>1664022.353824415</v>
      </c>
    </row>
    <row r="90" spans="1:21" x14ac:dyDescent="0.25">
      <c r="A90" s="94">
        <f t="shared" si="26"/>
        <v>46296</v>
      </c>
      <c r="B90" s="95">
        <v>70</v>
      </c>
      <c r="C90" s="82">
        <f t="shared" si="21"/>
        <v>1198100.223994107</v>
      </c>
      <c r="D90" s="96">
        <f t="shared" si="22"/>
        <v>3494.4589866494789</v>
      </c>
      <c r="E90" s="96">
        <f t="shared" si="23"/>
        <v>5062.8708167570394</v>
      </c>
      <c r="F90" s="96">
        <f t="shared" si="17"/>
        <v>8557.3298034065192</v>
      </c>
      <c r="G90" s="96">
        <f t="shared" si="18"/>
        <v>1193037.35317735</v>
      </c>
      <c r="O90" s="176">
        <f t="shared" si="27"/>
        <v>46296</v>
      </c>
      <c r="P90" s="152">
        <v>70</v>
      </c>
      <c r="Q90" s="157">
        <f t="shared" si="19"/>
        <v>1664022.353824415</v>
      </c>
      <c r="R90" s="177">
        <f t="shared" si="24"/>
        <v>4853.3985319878784</v>
      </c>
      <c r="S90" s="177">
        <f t="shared" si="25"/>
        <v>7152.6918114878199</v>
      </c>
      <c r="T90" s="177">
        <f t="shared" si="20"/>
        <v>12006.090343475698</v>
      </c>
      <c r="U90" s="177">
        <f t="shared" si="16"/>
        <v>1656869.6620129272</v>
      </c>
    </row>
    <row r="91" spans="1:21" x14ac:dyDescent="0.25">
      <c r="A91" s="94">
        <f t="shared" si="26"/>
        <v>46327</v>
      </c>
      <c r="B91" s="95">
        <v>71</v>
      </c>
      <c r="C91" s="82">
        <f t="shared" si="21"/>
        <v>1193037.35317735</v>
      </c>
      <c r="D91" s="96">
        <f t="shared" si="22"/>
        <v>3479.6922801006031</v>
      </c>
      <c r="E91" s="96">
        <f t="shared" si="23"/>
        <v>5077.6375233059134</v>
      </c>
      <c r="F91" s="96">
        <f t="shared" si="17"/>
        <v>8557.3298034065156</v>
      </c>
      <c r="G91" s="96">
        <f t="shared" si="18"/>
        <v>1187959.7156540442</v>
      </c>
      <c r="O91" s="176">
        <f t="shared" si="27"/>
        <v>46327</v>
      </c>
      <c r="P91" s="152">
        <v>71</v>
      </c>
      <c r="Q91" s="157">
        <f t="shared" si="19"/>
        <v>1656869.6620129272</v>
      </c>
      <c r="R91" s="177">
        <f t="shared" si="24"/>
        <v>4832.5365142043711</v>
      </c>
      <c r="S91" s="177">
        <f t="shared" si="25"/>
        <v>7173.5538292713263</v>
      </c>
      <c r="T91" s="177">
        <f t="shared" si="20"/>
        <v>12006.090343475698</v>
      </c>
      <c r="U91" s="177">
        <f t="shared" si="16"/>
        <v>1649696.1081836559</v>
      </c>
    </row>
    <row r="92" spans="1:21" x14ac:dyDescent="0.25">
      <c r="A92" s="94">
        <f t="shared" si="26"/>
        <v>46357</v>
      </c>
      <c r="B92" s="95">
        <v>72</v>
      </c>
      <c r="C92" s="82">
        <f t="shared" si="21"/>
        <v>1187959.7156540442</v>
      </c>
      <c r="D92" s="96">
        <f t="shared" si="22"/>
        <v>3464.8825039909611</v>
      </c>
      <c r="E92" s="96">
        <f t="shared" si="23"/>
        <v>5092.4472994155558</v>
      </c>
      <c r="F92" s="96">
        <f t="shared" si="17"/>
        <v>8557.3298034065174</v>
      </c>
      <c r="G92" s="96">
        <f t="shared" si="18"/>
        <v>1182867.2683546287</v>
      </c>
      <c r="O92" s="176">
        <f t="shared" si="27"/>
        <v>46357</v>
      </c>
      <c r="P92" s="152">
        <v>72</v>
      </c>
      <c r="Q92" s="157">
        <f t="shared" si="19"/>
        <v>1649696.1081836559</v>
      </c>
      <c r="R92" s="177">
        <f t="shared" si="24"/>
        <v>4811.6136488689963</v>
      </c>
      <c r="S92" s="177">
        <f t="shared" si="25"/>
        <v>7194.4766946067011</v>
      </c>
      <c r="T92" s="177">
        <f t="shared" si="20"/>
        <v>12006.090343475698</v>
      </c>
      <c r="U92" s="177">
        <f t="shared" si="16"/>
        <v>1642501.6314890492</v>
      </c>
    </row>
    <row r="93" spans="1:21" x14ac:dyDescent="0.25">
      <c r="A93" s="94">
        <f t="shared" si="26"/>
        <v>46388</v>
      </c>
      <c r="B93" s="95">
        <v>73</v>
      </c>
      <c r="C93" s="82">
        <f t="shared" si="21"/>
        <v>1182867.2683546287</v>
      </c>
      <c r="D93" s="96">
        <f t="shared" si="22"/>
        <v>3450.0295327009985</v>
      </c>
      <c r="E93" s="96">
        <f t="shared" si="23"/>
        <v>5107.3002707055175</v>
      </c>
      <c r="F93" s="96">
        <f t="shared" si="17"/>
        <v>8557.3298034065156</v>
      </c>
      <c r="G93" s="96">
        <f t="shared" si="18"/>
        <v>1177759.9680839232</v>
      </c>
      <c r="O93" s="176">
        <f t="shared" si="27"/>
        <v>46388</v>
      </c>
      <c r="P93" s="152">
        <v>73</v>
      </c>
      <c r="Q93" s="157">
        <f t="shared" si="19"/>
        <v>1642501.6314890492</v>
      </c>
      <c r="R93" s="177">
        <f t="shared" si="24"/>
        <v>4790.6297585097254</v>
      </c>
      <c r="S93" s="177">
        <f t="shared" si="25"/>
        <v>7215.4605849659692</v>
      </c>
      <c r="T93" s="177">
        <f t="shared" si="20"/>
        <v>12006.090343475695</v>
      </c>
      <c r="U93" s="177">
        <f t="shared" si="16"/>
        <v>1635286.1709040832</v>
      </c>
    </row>
    <row r="94" spans="1:21" x14ac:dyDescent="0.25">
      <c r="A94" s="94">
        <f t="shared" si="26"/>
        <v>46419</v>
      </c>
      <c r="B94" s="95">
        <v>74</v>
      </c>
      <c r="C94" s="82">
        <f t="shared" si="21"/>
        <v>1177759.9680839232</v>
      </c>
      <c r="D94" s="96">
        <f t="shared" si="22"/>
        <v>3435.1332402447742</v>
      </c>
      <c r="E94" s="96">
        <f t="shared" si="23"/>
        <v>5122.1965631617422</v>
      </c>
      <c r="F94" s="96">
        <f t="shared" si="17"/>
        <v>8557.3298034065156</v>
      </c>
      <c r="G94" s="96">
        <f t="shared" si="18"/>
        <v>1172637.7715207615</v>
      </c>
      <c r="O94" s="176">
        <f t="shared" si="27"/>
        <v>46419</v>
      </c>
      <c r="P94" s="152">
        <v>74</v>
      </c>
      <c r="Q94" s="157">
        <f t="shared" si="19"/>
        <v>1635286.1709040832</v>
      </c>
      <c r="R94" s="177">
        <f t="shared" si="24"/>
        <v>4769.5846651369084</v>
      </c>
      <c r="S94" s="177">
        <f t="shared" si="25"/>
        <v>7236.5056783387881</v>
      </c>
      <c r="T94" s="177">
        <f t="shared" si="20"/>
        <v>12006.090343475696</v>
      </c>
      <c r="U94" s="177">
        <f t="shared" si="16"/>
        <v>1628049.6652257445</v>
      </c>
    </row>
    <row r="95" spans="1:21" x14ac:dyDescent="0.25">
      <c r="A95" s="94">
        <f t="shared" si="26"/>
        <v>46447</v>
      </c>
      <c r="B95" s="95">
        <v>75</v>
      </c>
      <c r="C95" s="82">
        <f t="shared" si="21"/>
        <v>1172637.7715207615</v>
      </c>
      <c r="D95" s="96">
        <f t="shared" si="22"/>
        <v>3420.1935002688861</v>
      </c>
      <c r="E95" s="96">
        <f t="shared" si="23"/>
        <v>5137.1363031376304</v>
      </c>
      <c r="F95" s="96">
        <f t="shared" si="17"/>
        <v>8557.3298034065156</v>
      </c>
      <c r="G95" s="96">
        <f t="shared" si="18"/>
        <v>1167500.635217624</v>
      </c>
      <c r="O95" s="176">
        <f t="shared" si="27"/>
        <v>46447</v>
      </c>
      <c r="P95" s="152">
        <v>75</v>
      </c>
      <c r="Q95" s="157">
        <f t="shared" si="19"/>
        <v>1628049.6652257445</v>
      </c>
      <c r="R95" s="177">
        <f t="shared" si="24"/>
        <v>4748.4781902417544</v>
      </c>
      <c r="S95" s="177">
        <f t="shared" si="25"/>
        <v>7257.6121532339421</v>
      </c>
      <c r="T95" s="177">
        <f t="shared" si="20"/>
        <v>12006.090343475696</v>
      </c>
      <c r="U95" s="177">
        <f t="shared" si="16"/>
        <v>1620792.0530725105</v>
      </c>
    </row>
    <row r="96" spans="1:21" x14ac:dyDescent="0.25">
      <c r="A96" s="94">
        <f t="shared" si="26"/>
        <v>46478</v>
      </c>
      <c r="B96" s="95">
        <v>76</v>
      </c>
      <c r="C96" s="82">
        <f t="shared" si="21"/>
        <v>1167500.635217624</v>
      </c>
      <c r="D96" s="96">
        <f t="shared" si="22"/>
        <v>3405.2101860514017</v>
      </c>
      <c r="E96" s="96">
        <f t="shared" si="23"/>
        <v>5152.1196173551161</v>
      </c>
      <c r="F96" s="96">
        <f t="shared" si="17"/>
        <v>8557.3298034065174</v>
      </c>
      <c r="G96" s="96">
        <f t="shared" si="18"/>
        <v>1162348.515600269</v>
      </c>
      <c r="O96" s="176">
        <f t="shared" si="27"/>
        <v>46478</v>
      </c>
      <c r="P96" s="152">
        <v>76</v>
      </c>
      <c r="Q96" s="157">
        <f t="shared" si="19"/>
        <v>1620792.0530725105</v>
      </c>
      <c r="R96" s="177">
        <f t="shared" si="24"/>
        <v>4727.3101547948218</v>
      </c>
      <c r="S96" s="177">
        <f t="shared" si="25"/>
        <v>7278.7801886808747</v>
      </c>
      <c r="T96" s="177">
        <f t="shared" si="20"/>
        <v>12006.090343475696</v>
      </c>
      <c r="U96" s="177">
        <f t="shared" si="16"/>
        <v>1613513.2728838297</v>
      </c>
    </row>
    <row r="97" spans="1:21" x14ac:dyDescent="0.25">
      <c r="A97" s="94">
        <f t="shared" si="26"/>
        <v>46508</v>
      </c>
      <c r="B97" s="95">
        <v>77</v>
      </c>
      <c r="C97" s="82">
        <f t="shared" si="21"/>
        <v>1162348.515600269</v>
      </c>
      <c r="D97" s="96">
        <f t="shared" si="22"/>
        <v>3390.1831705007821</v>
      </c>
      <c r="E97" s="96">
        <f t="shared" si="23"/>
        <v>5167.1466329057348</v>
      </c>
      <c r="F97" s="96">
        <f t="shared" si="17"/>
        <v>8557.3298034065174</v>
      </c>
      <c r="G97" s="96">
        <f t="shared" si="18"/>
        <v>1157181.3689673631</v>
      </c>
      <c r="O97" s="176">
        <f t="shared" si="27"/>
        <v>46508</v>
      </c>
      <c r="P97" s="152">
        <v>77</v>
      </c>
      <c r="Q97" s="157">
        <f t="shared" si="19"/>
        <v>1613513.2728838297</v>
      </c>
      <c r="R97" s="177">
        <f t="shared" si="24"/>
        <v>4706.0803792445022</v>
      </c>
      <c r="S97" s="177">
        <f t="shared" si="25"/>
        <v>7300.0099642311943</v>
      </c>
      <c r="T97" s="177">
        <f t="shared" si="20"/>
        <v>12006.090343475696</v>
      </c>
      <c r="U97" s="177">
        <f t="shared" si="16"/>
        <v>1606213.2629195985</v>
      </c>
    </row>
    <row r="98" spans="1:21" x14ac:dyDescent="0.25">
      <c r="A98" s="94">
        <f t="shared" si="26"/>
        <v>46539</v>
      </c>
      <c r="B98" s="95">
        <v>78</v>
      </c>
      <c r="C98" s="82">
        <f t="shared" si="21"/>
        <v>1157181.3689673631</v>
      </c>
      <c r="D98" s="96">
        <f t="shared" si="22"/>
        <v>3375.1123261548073</v>
      </c>
      <c r="E98" s="96">
        <f t="shared" si="23"/>
        <v>5182.2174772517101</v>
      </c>
      <c r="F98" s="96">
        <f t="shared" si="17"/>
        <v>8557.3298034065174</v>
      </c>
      <c r="G98" s="96">
        <f t="shared" si="18"/>
        <v>1151999.1514901114</v>
      </c>
      <c r="O98" s="176">
        <f t="shared" si="27"/>
        <v>46539</v>
      </c>
      <c r="P98" s="152">
        <v>78</v>
      </c>
      <c r="Q98" s="157">
        <f t="shared" si="19"/>
        <v>1606213.2629195985</v>
      </c>
      <c r="R98" s="177">
        <f t="shared" si="24"/>
        <v>4684.788683515495</v>
      </c>
      <c r="S98" s="177">
        <f t="shared" si="25"/>
        <v>7321.3016599602024</v>
      </c>
      <c r="T98" s="177">
        <f t="shared" si="20"/>
        <v>12006.090343475698</v>
      </c>
      <c r="U98" s="177">
        <f t="shared" si="16"/>
        <v>1598891.9612596382</v>
      </c>
    </row>
    <row r="99" spans="1:21" x14ac:dyDescent="0.25">
      <c r="A99" s="94">
        <f t="shared" si="26"/>
        <v>46569</v>
      </c>
      <c r="B99" s="95">
        <v>79</v>
      </c>
      <c r="C99" s="82">
        <f t="shared" si="21"/>
        <v>1151999.1514901114</v>
      </c>
      <c r="D99" s="96">
        <f t="shared" si="22"/>
        <v>3359.9975251794895</v>
      </c>
      <c r="E99" s="96">
        <f t="shared" si="23"/>
        <v>5197.332278227027</v>
      </c>
      <c r="F99" s="96">
        <f t="shared" si="17"/>
        <v>8557.3298034065156</v>
      </c>
      <c r="G99" s="96">
        <f t="shared" si="18"/>
        <v>1146801.8192118844</v>
      </c>
      <c r="O99" s="176">
        <f t="shared" si="27"/>
        <v>46569</v>
      </c>
      <c r="P99" s="152">
        <v>79</v>
      </c>
      <c r="Q99" s="157">
        <f t="shared" si="19"/>
        <v>1598891.9612596382</v>
      </c>
      <c r="R99" s="177">
        <f t="shared" si="24"/>
        <v>4663.4348870072772</v>
      </c>
      <c r="S99" s="177">
        <f t="shared" si="25"/>
        <v>7342.6554564684193</v>
      </c>
      <c r="T99" s="177">
        <f t="shared" si="20"/>
        <v>12006.090343475696</v>
      </c>
      <c r="U99" s="177">
        <f t="shared" si="16"/>
        <v>1591549.3058031697</v>
      </c>
    </row>
    <row r="100" spans="1:21" x14ac:dyDescent="0.25">
      <c r="A100" s="94">
        <f t="shared" si="26"/>
        <v>46600</v>
      </c>
      <c r="B100" s="95">
        <v>80</v>
      </c>
      <c r="C100" s="82">
        <f t="shared" si="21"/>
        <v>1146801.8192118844</v>
      </c>
      <c r="D100" s="96">
        <f t="shared" si="22"/>
        <v>3344.8386393679943</v>
      </c>
      <c r="E100" s="96">
        <f t="shared" si="23"/>
        <v>5212.4911640385226</v>
      </c>
      <c r="F100" s="96">
        <f t="shared" si="17"/>
        <v>8557.3298034065174</v>
      </c>
      <c r="G100" s="96">
        <f t="shared" si="18"/>
        <v>1141589.328047846</v>
      </c>
      <c r="O100" s="176">
        <f t="shared" si="27"/>
        <v>46600</v>
      </c>
      <c r="P100" s="152">
        <v>80</v>
      </c>
      <c r="Q100" s="157">
        <f t="shared" si="19"/>
        <v>1591549.3058031697</v>
      </c>
      <c r="R100" s="177">
        <f t="shared" si="24"/>
        <v>4642.0188085925784</v>
      </c>
      <c r="S100" s="177">
        <f t="shared" si="25"/>
        <v>7364.0715348831191</v>
      </c>
      <c r="T100" s="177">
        <f t="shared" si="20"/>
        <v>12006.090343475698</v>
      </c>
      <c r="U100" s="177">
        <f t="shared" si="16"/>
        <v>1584185.2342682865</v>
      </c>
    </row>
    <row r="101" spans="1:21" x14ac:dyDescent="0.25">
      <c r="A101" s="94">
        <f t="shared" si="26"/>
        <v>46631</v>
      </c>
      <c r="B101" s="95">
        <v>81</v>
      </c>
      <c r="C101" s="82">
        <f t="shared" si="21"/>
        <v>1141589.328047846</v>
      </c>
      <c r="D101" s="96">
        <f t="shared" si="22"/>
        <v>3329.6355401395476</v>
      </c>
      <c r="E101" s="96">
        <f t="shared" si="23"/>
        <v>5227.6942632669679</v>
      </c>
      <c r="F101" s="96">
        <f t="shared" si="17"/>
        <v>8557.3298034065156</v>
      </c>
      <c r="G101" s="96">
        <f t="shared" si="18"/>
        <v>1136361.6337845791</v>
      </c>
      <c r="O101" s="176">
        <f t="shared" si="27"/>
        <v>46631</v>
      </c>
      <c r="P101" s="152">
        <v>81</v>
      </c>
      <c r="Q101" s="157">
        <f t="shared" si="19"/>
        <v>1584185.2342682865</v>
      </c>
      <c r="R101" s="177">
        <f t="shared" si="24"/>
        <v>4620.5402666158352</v>
      </c>
      <c r="S101" s="177">
        <f t="shared" si="25"/>
        <v>7385.5500768598604</v>
      </c>
      <c r="T101" s="177">
        <f t="shared" si="20"/>
        <v>12006.090343475695</v>
      </c>
      <c r="U101" s="177">
        <f t="shared" si="16"/>
        <v>1576799.6841914267</v>
      </c>
    </row>
    <row r="102" spans="1:21" x14ac:dyDescent="0.25">
      <c r="A102" s="94">
        <f t="shared" si="26"/>
        <v>46661</v>
      </c>
      <c r="B102" s="95">
        <v>82</v>
      </c>
      <c r="C102" s="82">
        <f t="shared" si="21"/>
        <v>1136361.6337845791</v>
      </c>
      <c r="D102" s="96">
        <f t="shared" si="22"/>
        <v>3314.388098538353</v>
      </c>
      <c r="E102" s="96">
        <f t="shared" si="23"/>
        <v>5242.9417048681644</v>
      </c>
      <c r="F102" s="96">
        <f t="shared" si="17"/>
        <v>8557.3298034065174</v>
      </c>
      <c r="G102" s="96">
        <f t="shared" si="18"/>
        <v>1131118.692079711</v>
      </c>
      <c r="O102" s="176">
        <f t="shared" si="27"/>
        <v>46661</v>
      </c>
      <c r="P102" s="152">
        <v>82</v>
      </c>
      <c r="Q102" s="157">
        <f t="shared" si="19"/>
        <v>1576799.6841914267</v>
      </c>
      <c r="R102" s="177">
        <f t="shared" si="24"/>
        <v>4598.9990788916612</v>
      </c>
      <c r="S102" s="177">
        <f t="shared" si="25"/>
        <v>7407.0912645840363</v>
      </c>
      <c r="T102" s="177">
        <f t="shared" si="20"/>
        <v>12006.090343475698</v>
      </c>
      <c r="U102" s="177">
        <f t="shared" si="16"/>
        <v>1569392.5929268426</v>
      </c>
    </row>
    <row r="103" spans="1:21" x14ac:dyDescent="0.25">
      <c r="A103" s="94">
        <f t="shared" si="26"/>
        <v>46692</v>
      </c>
      <c r="B103" s="95">
        <v>83</v>
      </c>
      <c r="C103" s="82">
        <f t="shared" si="21"/>
        <v>1131118.692079711</v>
      </c>
      <c r="D103" s="96">
        <f t="shared" si="22"/>
        <v>3299.0961852324881</v>
      </c>
      <c r="E103" s="96">
        <f t="shared" si="23"/>
        <v>5258.2336181740293</v>
      </c>
      <c r="F103" s="96">
        <f t="shared" si="17"/>
        <v>8557.3298034065174</v>
      </c>
      <c r="G103" s="96">
        <f t="shared" si="18"/>
        <v>1125860.458461537</v>
      </c>
      <c r="O103" s="176">
        <f t="shared" si="27"/>
        <v>46692</v>
      </c>
      <c r="P103" s="152">
        <v>83</v>
      </c>
      <c r="Q103" s="157">
        <f t="shared" si="19"/>
        <v>1569392.5929268426</v>
      </c>
      <c r="R103" s="177">
        <f t="shared" si="24"/>
        <v>4577.3950627032909</v>
      </c>
      <c r="S103" s="177">
        <f t="shared" si="25"/>
        <v>7428.6952807724065</v>
      </c>
      <c r="T103" s="177">
        <f t="shared" si="20"/>
        <v>12006.090343475698</v>
      </c>
      <c r="U103" s="177">
        <f t="shared" si="16"/>
        <v>1561963.8976460702</v>
      </c>
    </row>
    <row r="104" spans="1:21" x14ac:dyDescent="0.25">
      <c r="A104" s="94">
        <f t="shared" si="26"/>
        <v>46722</v>
      </c>
      <c r="B104" s="95">
        <v>84</v>
      </c>
      <c r="C104" s="82">
        <f t="shared" si="21"/>
        <v>1125860.458461537</v>
      </c>
      <c r="D104" s="96">
        <f t="shared" si="22"/>
        <v>3283.759670512814</v>
      </c>
      <c r="E104" s="96">
        <f t="shared" si="23"/>
        <v>5273.570132893703</v>
      </c>
      <c r="F104" s="96">
        <f t="shared" si="17"/>
        <v>8557.3298034065174</v>
      </c>
      <c r="G104" s="96">
        <f t="shared" si="18"/>
        <v>1120586.8883286433</v>
      </c>
      <c r="O104" s="176">
        <f t="shared" si="27"/>
        <v>46722</v>
      </c>
      <c r="P104" s="152">
        <v>84</v>
      </c>
      <c r="Q104" s="157">
        <f t="shared" si="19"/>
        <v>1561963.8976460702</v>
      </c>
      <c r="R104" s="177">
        <f t="shared" si="24"/>
        <v>4555.7280348010381</v>
      </c>
      <c r="S104" s="177">
        <f t="shared" si="25"/>
        <v>7450.3623086746593</v>
      </c>
      <c r="T104" s="177">
        <f t="shared" si="20"/>
        <v>12006.090343475698</v>
      </c>
      <c r="U104" s="177">
        <f t="shared" si="16"/>
        <v>1554513.5353373955</v>
      </c>
    </row>
    <row r="105" spans="1:21" x14ac:dyDescent="0.25">
      <c r="A105" s="94">
        <f t="shared" si="26"/>
        <v>46753</v>
      </c>
      <c r="B105" s="95">
        <v>85</v>
      </c>
      <c r="C105" s="82">
        <f t="shared" si="21"/>
        <v>1120586.8883286433</v>
      </c>
      <c r="D105" s="96">
        <f t="shared" si="22"/>
        <v>3268.3784242918737</v>
      </c>
      <c r="E105" s="96">
        <f t="shared" si="23"/>
        <v>5288.9513791146437</v>
      </c>
      <c r="F105" s="96">
        <f t="shared" si="17"/>
        <v>8557.3298034065174</v>
      </c>
      <c r="G105" s="96">
        <f t="shared" si="18"/>
        <v>1115297.9369495288</v>
      </c>
      <c r="O105" s="176">
        <f t="shared" si="27"/>
        <v>46753</v>
      </c>
      <c r="P105" s="152">
        <v>85</v>
      </c>
      <c r="Q105" s="157">
        <f t="shared" si="19"/>
        <v>1554513.5353373955</v>
      </c>
      <c r="R105" s="177">
        <f t="shared" si="24"/>
        <v>4533.9978114007372</v>
      </c>
      <c r="S105" s="177">
        <f t="shared" si="25"/>
        <v>7472.0925320749611</v>
      </c>
      <c r="T105" s="177">
        <f t="shared" si="20"/>
        <v>12006.090343475698</v>
      </c>
      <c r="U105" s="177">
        <f t="shared" si="16"/>
        <v>1547041.4428053205</v>
      </c>
    </row>
    <row r="106" spans="1:21" x14ac:dyDescent="0.25">
      <c r="A106" s="94">
        <f t="shared" si="26"/>
        <v>46784</v>
      </c>
      <c r="B106" s="95">
        <v>86</v>
      </c>
      <c r="C106" s="82">
        <f t="shared" si="21"/>
        <v>1115297.9369495288</v>
      </c>
      <c r="D106" s="96">
        <f t="shared" si="22"/>
        <v>3252.9523161027892</v>
      </c>
      <c r="E106" s="96">
        <f t="shared" si="23"/>
        <v>5304.3774873037273</v>
      </c>
      <c r="F106" s="96">
        <f t="shared" si="17"/>
        <v>8557.3298034065156</v>
      </c>
      <c r="G106" s="96">
        <f t="shared" si="18"/>
        <v>1109993.5594622251</v>
      </c>
      <c r="O106" s="176">
        <f t="shared" si="27"/>
        <v>46784</v>
      </c>
      <c r="P106" s="152">
        <v>86</v>
      </c>
      <c r="Q106" s="157">
        <f t="shared" si="19"/>
        <v>1547041.4428053205</v>
      </c>
      <c r="R106" s="177">
        <f t="shared" si="24"/>
        <v>4512.2042081821846</v>
      </c>
      <c r="S106" s="177">
        <f t="shared" si="25"/>
        <v>7493.8861352935119</v>
      </c>
      <c r="T106" s="177">
        <f t="shared" si="20"/>
        <v>12006.090343475696</v>
      </c>
      <c r="U106" s="177">
        <f t="shared" si="16"/>
        <v>1539547.5566700271</v>
      </c>
    </row>
    <row r="107" spans="1:21" x14ac:dyDescent="0.25">
      <c r="A107" s="94">
        <f t="shared" si="26"/>
        <v>46813</v>
      </c>
      <c r="B107" s="95">
        <v>87</v>
      </c>
      <c r="C107" s="82">
        <f t="shared" si="21"/>
        <v>1109993.5594622251</v>
      </c>
      <c r="D107" s="96">
        <f t="shared" si="22"/>
        <v>3237.4812150981525</v>
      </c>
      <c r="E107" s="96">
        <f t="shared" si="23"/>
        <v>5319.8485883083631</v>
      </c>
      <c r="F107" s="96">
        <f t="shared" si="17"/>
        <v>8557.3298034065156</v>
      </c>
      <c r="G107" s="96">
        <f t="shared" si="18"/>
        <v>1104673.7108739167</v>
      </c>
      <c r="O107" s="176">
        <f t="shared" si="27"/>
        <v>46813</v>
      </c>
      <c r="P107" s="152">
        <v>87</v>
      </c>
      <c r="Q107" s="157">
        <f t="shared" si="19"/>
        <v>1539547.5566700271</v>
      </c>
      <c r="R107" s="177">
        <f t="shared" si="24"/>
        <v>4490.3470402875782</v>
      </c>
      <c r="S107" s="177">
        <f t="shared" si="25"/>
        <v>7515.7433031881164</v>
      </c>
      <c r="T107" s="177">
        <f t="shared" si="20"/>
        <v>12006.090343475695</v>
      </c>
      <c r="U107" s="177">
        <f t="shared" si="16"/>
        <v>1532031.813366839</v>
      </c>
    </row>
    <row r="108" spans="1:21" x14ac:dyDescent="0.25">
      <c r="A108" s="94">
        <f t="shared" si="26"/>
        <v>46844</v>
      </c>
      <c r="B108" s="95">
        <v>88</v>
      </c>
      <c r="C108" s="82">
        <f t="shared" si="21"/>
        <v>1104673.7108739167</v>
      </c>
      <c r="D108" s="96">
        <f t="shared" si="22"/>
        <v>3221.9649900489198</v>
      </c>
      <c r="E108" s="96">
        <f t="shared" si="23"/>
        <v>5335.3648133575962</v>
      </c>
      <c r="F108" s="96">
        <f t="shared" si="17"/>
        <v>8557.3298034065156</v>
      </c>
      <c r="G108" s="96">
        <f t="shared" si="18"/>
        <v>1099338.3460605592</v>
      </c>
      <c r="O108" s="176">
        <f t="shared" si="27"/>
        <v>46844</v>
      </c>
      <c r="P108" s="152">
        <v>88</v>
      </c>
      <c r="Q108" s="157">
        <f t="shared" si="19"/>
        <v>1532031.813366839</v>
      </c>
      <c r="R108" s="177">
        <f t="shared" si="24"/>
        <v>4468.4261223199464</v>
      </c>
      <c r="S108" s="177">
        <f t="shared" si="25"/>
        <v>7537.6642211557491</v>
      </c>
      <c r="T108" s="177">
        <f t="shared" si="20"/>
        <v>12006.090343475695</v>
      </c>
      <c r="U108" s="177">
        <f t="shared" si="16"/>
        <v>1524494.1491456833</v>
      </c>
    </row>
    <row r="109" spans="1:21" x14ac:dyDescent="0.25">
      <c r="A109" s="94">
        <f t="shared" si="26"/>
        <v>46874</v>
      </c>
      <c r="B109" s="95">
        <v>89</v>
      </c>
      <c r="C109" s="82">
        <f t="shared" si="21"/>
        <v>1099338.3460605592</v>
      </c>
      <c r="D109" s="96">
        <f t="shared" si="22"/>
        <v>3206.4035093432935</v>
      </c>
      <c r="E109" s="96">
        <f t="shared" si="23"/>
        <v>5350.9262940632225</v>
      </c>
      <c r="F109" s="96">
        <f t="shared" si="17"/>
        <v>8557.3298034065156</v>
      </c>
      <c r="G109" s="96">
        <f t="shared" si="18"/>
        <v>1093987.4197664959</v>
      </c>
      <c r="O109" s="176">
        <f t="shared" si="27"/>
        <v>46874</v>
      </c>
      <c r="P109" s="152">
        <v>89</v>
      </c>
      <c r="Q109" s="157">
        <f t="shared" si="19"/>
        <v>1524494.1491456833</v>
      </c>
      <c r="R109" s="177">
        <f t="shared" si="24"/>
        <v>4446.4412683415758</v>
      </c>
      <c r="S109" s="177">
        <f t="shared" si="25"/>
        <v>7559.6490751341198</v>
      </c>
      <c r="T109" s="177">
        <f t="shared" si="20"/>
        <v>12006.090343475695</v>
      </c>
      <c r="U109" s="177">
        <f t="shared" si="16"/>
        <v>1516934.5000705491</v>
      </c>
    </row>
    <row r="110" spans="1:21" x14ac:dyDescent="0.25">
      <c r="A110" s="94">
        <f t="shared" si="26"/>
        <v>46905</v>
      </c>
      <c r="B110" s="95">
        <v>90</v>
      </c>
      <c r="C110" s="82">
        <f t="shared" si="21"/>
        <v>1093987.4197664959</v>
      </c>
      <c r="D110" s="96">
        <f t="shared" si="22"/>
        <v>3190.7966409856094</v>
      </c>
      <c r="E110" s="96">
        <f t="shared" si="23"/>
        <v>5366.5331624209066</v>
      </c>
      <c r="F110" s="96">
        <f t="shared" si="17"/>
        <v>8557.3298034065156</v>
      </c>
      <c r="G110" s="96">
        <f t="shared" si="18"/>
        <v>1088620.8866040751</v>
      </c>
      <c r="O110" s="176">
        <f t="shared" si="27"/>
        <v>46905</v>
      </c>
      <c r="P110" s="152">
        <v>90</v>
      </c>
      <c r="Q110" s="157">
        <f t="shared" si="19"/>
        <v>1516934.5000705491</v>
      </c>
      <c r="R110" s="177">
        <f t="shared" si="24"/>
        <v>4424.3922918724347</v>
      </c>
      <c r="S110" s="177">
        <f t="shared" si="25"/>
        <v>7581.6980516032618</v>
      </c>
      <c r="T110" s="177">
        <f t="shared" si="20"/>
        <v>12006.090343475696</v>
      </c>
      <c r="U110" s="177">
        <f t="shared" si="16"/>
        <v>1509352.8020189458</v>
      </c>
    </row>
    <row r="111" spans="1:21" x14ac:dyDescent="0.25">
      <c r="A111" s="94">
        <f t="shared" si="26"/>
        <v>46935</v>
      </c>
      <c r="B111" s="95">
        <v>91</v>
      </c>
      <c r="C111" s="82">
        <f t="shared" si="21"/>
        <v>1088620.8866040751</v>
      </c>
      <c r="D111" s="96">
        <f t="shared" si="22"/>
        <v>3175.1442525952152</v>
      </c>
      <c r="E111" s="96">
        <f t="shared" si="23"/>
        <v>5382.1855508113013</v>
      </c>
      <c r="F111" s="96">
        <f t="shared" si="17"/>
        <v>8557.3298034065156</v>
      </c>
      <c r="G111" s="96">
        <f t="shared" si="18"/>
        <v>1083238.7010532639</v>
      </c>
      <c r="O111" s="176">
        <f t="shared" si="27"/>
        <v>46935</v>
      </c>
      <c r="P111" s="152">
        <v>91</v>
      </c>
      <c r="Q111" s="157">
        <f t="shared" si="19"/>
        <v>1509352.8020189458</v>
      </c>
      <c r="R111" s="177">
        <f t="shared" si="24"/>
        <v>4402.2790058885912</v>
      </c>
      <c r="S111" s="177">
        <f t="shared" si="25"/>
        <v>7603.8113375871035</v>
      </c>
      <c r="T111" s="177">
        <f t="shared" si="20"/>
        <v>12006.090343475695</v>
      </c>
      <c r="U111" s="177">
        <f t="shared" si="16"/>
        <v>1501748.9906813586</v>
      </c>
    </row>
    <row r="112" spans="1:21" x14ac:dyDescent="0.25">
      <c r="A112" s="94">
        <f t="shared" si="26"/>
        <v>46966</v>
      </c>
      <c r="B112" s="95">
        <v>92</v>
      </c>
      <c r="C112" s="82">
        <f t="shared" si="21"/>
        <v>1083238.7010532639</v>
      </c>
      <c r="D112" s="96">
        <f t="shared" si="22"/>
        <v>3159.446211405349</v>
      </c>
      <c r="E112" s="96">
        <f t="shared" si="23"/>
        <v>5397.883592001167</v>
      </c>
      <c r="F112" s="96">
        <f t="shared" si="17"/>
        <v>8557.3298034065156</v>
      </c>
      <c r="G112" s="96">
        <f t="shared" si="18"/>
        <v>1077840.8174612627</v>
      </c>
      <c r="O112" s="176">
        <f t="shared" si="27"/>
        <v>46966</v>
      </c>
      <c r="P112" s="152">
        <v>92</v>
      </c>
      <c r="Q112" s="157">
        <f t="shared" si="19"/>
        <v>1501748.9906813586</v>
      </c>
      <c r="R112" s="177">
        <f t="shared" si="24"/>
        <v>4380.10122282063</v>
      </c>
      <c r="S112" s="177">
        <f t="shared" si="25"/>
        <v>7625.9891206550674</v>
      </c>
      <c r="T112" s="177">
        <f t="shared" si="20"/>
        <v>12006.090343475698</v>
      </c>
      <c r="U112" s="177">
        <f t="shared" si="16"/>
        <v>1494123.0015607036</v>
      </c>
    </row>
    <row r="113" spans="1:21" x14ac:dyDescent="0.25">
      <c r="A113" s="94">
        <f t="shared" si="26"/>
        <v>46997</v>
      </c>
      <c r="B113" s="95">
        <v>93</v>
      </c>
      <c r="C113" s="82">
        <f t="shared" si="21"/>
        <v>1077840.8174612627</v>
      </c>
      <c r="D113" s="96">
        <f t="shared" si="22"/>
        <v>3143.7023842620124</v>
      </c>
      <c r="E113" s="96">
        <f t="shared" si="23"/>
        <v>5413.6274191445045</v>
      </c>
      <c r="F113" s="96">
        <f t="shared" si="17"/>
        <v>8557.3298034065174</v>
      </c>
      <c r="G113" s="96">
        <f t="shared" si="18"/>
        <v>1072427.1900421181</v>
      </c>
      <c r="O113" s="176">
        <f t="shared" si="27"/>
        <v>46997</v>
      </c>
      <c r="P113" s="152">
        <v>93</v>
      </c>
      <c r="Q113" s="157">
        <f t="shared" si="19"/>
        <v>1494123.0015607036</v>
      </c>
      <c r="R113" s="177">
        <f t="shared" si="24"/>
        <v>4357.8587545520522</v>
      </c>
      <c r="S113" s="177">
        <f t="shared" si="25"/>
        <v>7648.2315889236452</v>
      </c>
      <c r="T113" s="177">
        <f t="shared" si="20"/>
        <v>12006.090343475698</v>
      </c>
      <c r="U113" s="177">
        <f t="shared" si="16"/>
        <v>1486474.76997178</v>
      </c>
    </row>
    <row r="114" spans="1:21" x14ac:dyDescent="0.25">
      <c r="A114" s="94">
        <f t="shared" si="26"/>
        <v>47027</v>
      </c>
      <c r="B114" s="95">
        <v>94</v>
      </c>
      <c r="C114" s="82">
        <f t="shared" si="21"/>
        <v>1072427.1900421181</v>
      </c>
      <c r="D114" s="96">
        <f t="shared" si="22"/>
        <v>3127.9126376228405</v>
      </c>
      <c r="E114" s="96">
        <f t="shared" si="23"/>
        <v>5429.417165783675</v>
      </c>
      <c r="F114" s="96">
        <f t="shared" si="17"/>
        <v>8557.3298034065156</v>
      </c>
      <c r="G114" s="96">
        <f t="shared" si="18"/>
        <v>1066997.7728763344</v>
      </c>
      <c r="O114" s="176">
        <f t="shared" si="27"/>
        <v>47027</v>
      </c>
      <c r="P114" s="152">
        <v>94</v>
      </c>
      <c r="Q114" s="157">
        <f t="shared" si="19"/>
        <v>1486474.76997178</v>
      </c>
      <c r="R114" s="177">
        <f t="shared" si="24"/>
        <v>4335.5514124176916</v>
      </c>
      <c r="S114" s="177">
        <f t="shared" si="25"/>
        <v>7670.5389310580049</v>
      </c>
      <c r="T114" s="177">
        <f t="shared" si="20"/>
        <v>12006.090343475696</v>
      </c>
      <c r="U114" s="177">
        <f t="shared" si="16"/>
        <v>1478804.231040722</v>
      </c>
    </row>
    <row r="115" spans="1:21" x14ac:dyDescent="0.25">
      <c r="A115" s="94">
        <f t="shared" si="26"/>
        <v>47058</v>
      </c>
      <c r="B115" s="95">
        <v>95</v>
      </c>
      <c r="C115" s="82">
        <f t="shared" si="21"/>
        <v>1066997.7728763344</v>
      </c>
      <c r="D115" s="96">
        <f t="shared" si="22"/>
        <v>3112.0768375559715</v>
      </c>
      <c r="E115" s="96">
        <f t="shared" si="23"/>
        <v>5445.2529658505455</v>
      </c>
      <c r="F115" s="96">
        <f t="shared" si="17"/>
        <v>8557.3298034065174</v>
      </c>
      <c r="G115" s="96">
        <f t="shared" si="18"/>
        <v>1061552.5199104839</v>
      </c>
      <c r="O115" s="176">
        <f t="shared" si="27"/>
        <v>47058</v>
      </c>
      <c r="P115" s="152">
        <v>95</v>
      </c>
      <c r="Q115" s="157">
        <f t="shared" si="19"/>
        <v>1478804.231040722</v>
      </c>
      <c r="R115" s="177">
        <f t="shared" si="24"/>
        <v>4313.1790072021058</v>
      </c>
      <c r="S115" s="177">
        <f t="shared" si="25"/>
        <v>7692.9113362735916</v>
      </c>
      <c r="T115" s="177">
        <f t="shared" si="20"/>
        <v>12006.090343475698</v>
      </c>
      <c r="U115" s="177">
        <f t="shared" si="16"/>
        <v>1471111.3197044483</v>
      </c>
    </row>
    <row r="116" spans="1:21" x14ac:dyDescent="0.25">
      <c r="A116" s="94">
        <f t="shared" si="26"/>
        <v>47088</v>
      </c>
      <c r="B116" s="95">
        <v>96</v>
      </c>
      <c r="C116" s="82">
        <f t="shared" si="21"/>
        <v>1061552.5199104839</v>
      </c>
      <c r="D116" s="96">
        <f t="shared" si="22"/>
        <v>3096.1948497389071</v>
      </c>
      <c r="E116" s="96">
        <f t="shared" si="23"/>
        <v>5461.1349536676089</v>
      </c>
      <c r="F116" s="96">
        <f t="shared" si="17"/>
        <v>8557.3298034065156</v>
      </c>
      <c r="G116" s="96">
        <f t="shared" si="18"/>
        <v>1056091.3849568162</v>
      </c>
      <c r="O116" s="176">
        <f t="shared" si="27"/>
        <v>47088</v>
      </c>
      <c r="P116" s="152">
        <v>96</v>
      </c>
      <c r="Q116" s="157">
        <f t="shared" si="19"/>
        <v>1471111.3197044483</v>
      </c>
      <c r="R116" s="177">
        <f t="shared" si="24"/>
        <v>4290.7413491379739</v>
      </c>
      <c r="S116" s="177">
        <f t="shared" si="25"/>
        <v>7715.3489943377217</v>
      </c>
      <c r="T116" s="177">
        <f t="shared" si="20"/>
        <v>12006.090343475695</v>
      </c>
      <c r="U116" s="177">
        <f t="shared" si="16"/>
        <v>1463395.9707101106</v>
      </c>
    </row>
    <row r="117" spans="1:21" x14ac:dyDescent="0.25">
      <c r="A117" s="94">
        <f t="shared" si="26"/>
        <v>47119</v>
      </c>
      <c r="B117" s="95">
        <v>97</v>
      </c>
      <c r="C117" s="82">
        <f t="shared" si="21"/>
        <v>1056091.3849568162</v>
      </c>
      <c r="D117" s="96">
        <f t="shared" si="22"/>
        <v>3080.2665394573769</v>
      </c>
      <c r="E117" s="96">
        <f t="shared" si="23"/>
        <v>5477.0632639491396</v>
      </c>
      <c r="F117" s="96">
        <f t="shared" si="17"/>
        <v>8557.3298034065156</v>
      </c>
      <c r="G117" s="96">
        <f t="shared" si="18"/>
        <v>1050614.321692867</v>
      </c>
      <c r="O117" s="176">
        <f t="shared" si="27"/>
        <v>47119</v>
      </c>
      <c r="P117" s="152">
        <v>97</v>
      </c>
      <c r="Q117" s="157">
        <f t="shared" si="19"/>
        <v>1463395.9707101106</v>
      </c>
      <c r="R117" s="177">
        <f t="shared" si="24"/>
        <v>4268.2382479044891</v>
      </c>
      <c r="S117" s="177">
        <f t="shared" si="25"/>
        <v>7737.8520955712065</v>
      </c>
      <c r="T117" s="177">
        <f t="shared" si="20"/>
        <v>12006.090343475695</v>
      </c>
      <c r="U117" s="177">
        <f t="shared" ref="U117:U140" si="28">Q117-S117</f>
        <v>1455658.1186145395</v>
      </c>
    </row>
    <row r="118" spans="1:21" x14ac:dyDescent="0.25">
      <c r="A118" s="94">
        <f t="shared" si="26"/>
        <v>47150</v>
      </c>
      <c r="B118" s="95">
        <v>98</v>
      </c>
      <c r="C118" s="82">
        <f t="shared" si="21"/>
        <v>1050614.321692867</v>
      </c>
      <c r="D118" s="96">
        <f t="shared" si="22"/>
        <v>3064.291771604192</v>
      </c>
      <c r="E118" s="96">
        <f t="shared" si="23"/>
        <v>5493.0380318023235</v>
      </c>
      <c r="F118" s="96">
        <f t="shared" si="17"/>
        <v>8557.3298034065156</v>
      </c>
      <c r="G118" s="96">
        <f t="shared" si="18"/>
        <v>1045121.2836610647</v>
      </c>
      <c r="O118" s="176">
        <f t="shared" si="27"/>
        <v>47150</v>
      </c>
      <c r="P118" s="152">
        <v>98</v>
      </c>
      <c r="Q118" s="157">
        <f t="shared" ref="Q118:Q140" si="29">U117</f>
        <v>1455658.1186145395</v>
      </c>
      <c r="R118" s="177">
        <f t="shared" si="24"/>
        <v>4245.66951262574</v>
      </c>
      <c r="S118" s="177">
        <f t="shared" si="25"/>
        <v>7760.4208308499565</v>
      </c>
      <c r="T118" s="177">
        <f t="shared" si="20"/>
        <v>12006.090343475696</v>
      </c>
      <c r="U118" s="177">
        <f t="shared" si="28"/>
        <v>1447897.6977836895</v>
      </c>
    </row>
    <row r="119" spans="1:21" x14ac:dyDescent="0.25">
      <c r="A119" s="94">
        <f t="shared" si="26"/>
        <v>47178</v>
      </c>
      <c r="B119" s="95">
        <v>99</v>
      </c>
      <c r="C119" s="82">
        <f t="shared" si="21"/>
        <v>1045121.2836610647</v>
      </c>
      <c r="D119" s="96">
        <f t="shared" si="22"/>
        <v>3048.2704106781021</v>
      </c>
      <c r="E119" s="96">
        <f t="shared" si="23"/>
        <v>5509.0593927284144</v>
      </c>
      <c r="F119" s="96">
        <f t="shared" si="17"/>
        <v>8557.3298034065156</v>
      </c>
      <c r="G119" s="96">
        <f t="shared" si="18"/>
        <v>1039612.2242683363</v>
      </c>
      <c r="O119" s="176">
        <f t="shared" si="27"/>
        <v>47178</v>
      </c>
      <c r="P119" s="152">
        <v>99</v>
      </c>
      <c r="Q119" s="157">
        <f t="shared" si="29"/>
        <v>1447897.6977836895</v>
      </c>
      <c r="R119" s="177">
        <f t="shared" si="24"/>
        <v>4223.0349518690946</v>
      </c>
      <c r="S119" s="177">
        <f t="shared" si="25"/>
        <v>7783.0553916066019</v>
      </c>
      <c r="T119" s="177">
        <f t="shared" si="20"/>
        <v>12006.090343475696</v>
      </c>
      <c r="U119" s="177">
        <f t="shared" si="28"/>
        <v>1440114.6423920828</v>
      </c>
    </row>
    <row r="120" spans="1:21" x14ac:dyDescent="0.25">
      <c r="A120" s="94">
        <f t="shared" si="26"/>
        <v>47209</v>
      </c>
      <c r="B120" s="95">
        <v>100</v>
      </c>
      <c r="C120" s="82">
        <f t="shared" si="21"/>
        <v>1039612.2242683363</v>
      </c>
      <c r="D120" s="96">
        <f t="shared" si="22"/>
        <v>3032.2023207826437</v>
      </c>
      <c r="E120" s="96">
        <f t="shared" si="23"/>
        <v>5525.1274826238723</v>
      </c>
      <c r="F120" s="96">
        <f t="shared" si="17"/>
        <v>8557.3298034065156</v>
      </c>
      <c r="G120" s="96">
        <f t="shared" si="18"/>
        <v>1034087.0967857124</v>
      </c>
      <c r="O120" s="176">
        <f t="shared" si="27"/>
        <v>47209</v>
      </c>
      <c r="P120" s="152">
        <v>100</v>
      </c>
      <c r="Q120" s="157">
        <f t="shared" si="29"/>
        <v>1440114.6423920828</v>
      </c>
      <c r="R120" s="177">
        <f t="shared" si="24"/>
        <v>4200.3343736435754</v>
      </c>
      <c r="S120" s="177">
        <f t="shared" si="25"/>
        <v>7805.755969832122</v>
      </c>
      <c r="T120" s="177">
        <f t="shared" si="20"/>
        <v>12006.090343475698</v>
      </c>
      <c r="U120" s="177">
        <f t="shared" si="28"/>
        <v>1432308.8864222507</v>
      </c>
    </row>
    <row r="121" spans="1:21" x14ac:dyDescent="0.25">
      <c r="A121" s="94">
        <f t="shared" si="26"/>
        <v>47239</v>
      </c>
      <c r="B121" s="95">
        <v>101</v>
      </c>
      <c r="C121" s="82">
        <f t="shared" si="21"/>
        <v>1034087.0967857124</v>
      </c>
      <c r="D121" s="96">
        <f t="shared" si="22"/>
        <v>3016.087365624991</v>
      </c>
      <c r="E121" s="96">
        <f t="shared" si="23"/>
        <v>5541.242437781526</v>
      </c>
      <c r="F121" s="96">
        <f t="shared" si="17"/>
        <v>8557.3298034065174</v>
      </c>
      <c r="G121" s="96">
        <f t="shared" si="18"/>
        <v>1028545.8543479309</v>
      </c>
      <c r="O121" s="176">
        <f t="shared" si="27"/>
        <v>47239</v>
      </c>
      <c r="P121" s="152">
        <v>101</v>
      </c>
      <c r="Q121" s="157">
        <f t="shared" si="29"/>
        <v>1432308.8864222507</v>
      </c>
      <c r="R121" s="177">
        <f t="shared" si="24"/>
        <v>4177.5675853982311</v>
      </c>
      <c r="S121" s="177">
        <f t="shared" si="25"/>
        <v>7828.5227580774645</v>
      </c>
      <c r="T121" s="177">
        <f t="shared" si="20"/>
        <v>12006.090343475695</v>
      </c>
      <c r="U121" s="177">
        <f t="shared" si="28"/>
        <v>1424480.3636641733</v>
      </c>
    </row>
    <row r="122" spans="1:21" x14ac:dyDescent="0.25">
      <c r="A122" s="94">
        <f t="shared" si="26"/>
        <v>47270</v>
      </c>
      <c r="B122" s="95">
        <v>102</v>
      </c>
      <c r="C122" s="82">
        <f t="shared" si="21"/>
        <v>1028545.8543479309</v>
      </c>
      <c r="D122" s="96">
        <f t="shared" si="22"/>
        <v>2999.925408514795</v>
      </c>
      <c r="E122" s="96">
        <f t="shared" si="23"/>
        <v>5557.4043948917215</v>
      </c>
      <c r="F122" s="96">
        <f t="shared" si="17"/>
        <v>8557.3298034065156</v>
      </c>
      <c r="G122" s="96">
        <f t="shared" si="18"/>
        <v>1022988.4499530392</v>
      </c>
      <c r="O122" s="176">
        <f t="shared" si="27"/>
        <v>47270</v>
      </c>
      <c r="P122" s="152">
        <v>102</v>
      </c>
      <c r="Q122" s="157">
        <f t="shared" si="29"/>
        <v>1424480.3636641733</v>
      </c>
      <c r="R122" s="177">
        <f t="shared" si="24"/>
        <v>4154.7343940205055</v>
      </c>
      <c r="S122" s="177">
        <f t="shared" si="25"/>
        <v>7851.3559494551919</v>
      </c>
      <c r="T122" s="177">
        <f t="shared" si="20"/>
        <v>12006.090343475698</v>
      </c>
      <c r="U122" s="177">
        <f t="shared" si="28"/>
        <v>1416629.0077147181</v>
      </c>
    </row>
    <row r="123" spans="1:21" x14ac:dyDescent="0.25">
      <c r="A123" s="94">
        <f t="shared" si="26"/>
        <v>47300</v>
      </c>
      <c r="B123" s="95">
        <v>103</v>
      </c>
      <c r="C123" s="82">
        <f t="shared" si="21"/>
        <v>1022988.4499530392</v>
      </c>
      <c r="D123" s="96">
        <f t="shared" si="22"/>
        <v>2983.7163123630276</v>
      </c>
      <c r="E123" s="96">
        <f t="shared" si="23"/>
        <v>5573.6134910434894</v>
      </c>
      <c r="F123" s="96">
        <f t="shared" si="17"/>
        <v>8557.3298034065174</v>
      </c>
      <c r="G123" s="96">
        <f t="shared" si="18"/>
        <v>1017414.8364619957</v>
      </c>
      <c r="O123" s="176">
        <f t="shared" si="27"/>
        <v>47300</v>
      </c>
      <c r="P123" s="152">
        <v>103</v>
      </c>
      <c r="Q123" s="157">
        <f t="shared" si="29"/>
        <v>1416629.0077147181</v>
      </c>
      <c r="R123" s="177">
        <f t="shared" si="24"/>
        <v>4131.8346058345951</v>
      </c>
      <c r="S123" s="177">
        <f t="shared" si="25"/>
        <v>7874.2557376411023</v>
      </c>
      <c r="T123" s="177">
        <f t="shared" si="20"/>
        <v>12006.090343475698</v>
      </c>
      <c r="U123" s="177">
        <f t="shared" si="28"/>
        <v>1408754.751977077</v>
      </c>
    </row>
    <row r="124" spans="1:21" x14ac:dyDescent="0.25">
      <c r="A124" s="94">
        <f t="shared" si="26"/>
        <v>47331</v>
      </c>
      <c r="B124" s="95">
        <v>104</v>
      </c>
      <c r="C124" s="82">
        <f t="shared" si="21"/>
        <v>1017414.8364619957</v>
      </c>
      <c r="D124" s="96">
        <f t="shared" si="22"/>
        <v>2967.4599396808176</v>
      </c>
      <c r="E124" s="96">
        <f t="shared" si="23"/>
        <v>5589.8698637256994</v>
      </c>
      <c r="F124" s="96">
        <f t="shared" si="17"/>
        <v>8557.3298034065174</v>
      </c>
      <c r="G124" s="96">
        <f t="shared" si="18"/>
        <v>1011824.96659827</v>
      </c>
      <c r="O124" s="176">
        <f t="shared" si="27"/>
        <v>47331</v>
      </c>
      <c r="P124" s="152">
        <v>104</v>
      </c>
      <c r="Q124" s="157">
        <f t="shared" si="29"/>
        <v>1408754.751977077</v>
      </c>
      <c r="R124" s="177">
        <f t="shared" si="24"/>
        <v>4108.8680265998082</v>
      </c>
      <c r="S124" s="177">
        <f t="shared" si="25"/>
        <v>7897.2223168758883</v>
      </c>
      <c r="T124" s="177">
        <f t="shared" si="20"/>
        <v>12006.090343475696</v>
      </c>
      <c r="U124" s="177">
        <f t="shared" si="28"/>
        <v>1400857.5296602012</v>
      </c>
    </row>
    <row r="125" spans="1:21" x14ac:dyDescent="0.25">
      <c r="A125" s="94">
        <f t="shared" si="26"/>
        <v>47362</v>
      </c>
      <c r="B125" s="95">
        <v>105</v>
      </c>
      <c r="C125" s="82">
        <f t="shared" si="21"/>
        <v>1011824.96659827</v>
      </c>
      <c r="D125" s="96">
        <f t="shared" si="22"/>
        <v>2951.156152578284</v>
      </c>
      <c r="E125" s="96">
        <f t="shared" si="23"/>
        <v>5606.173650828232</v>
      </c>
      <c r="F125" s="96">
        <f t="shared" si="17"/>
        <v>8557.3298034065156</v>
      </c>
      <c r="G125" s="96">
        <f t="shared" si="18"/>
        <v>1006218.7929474418</v>
      </c>
      <c r="O125" s="176">
        <f t="shared" si="27"/>
        <v>47362</v>
      </c>
      <c r="P125" s="152">
        <v>105</v>
      </c>
      <c r="Q125" s="157">
        <f t="shared" si="29"/>
        <v>1400857.5296602012</v>
      </c>
      <c r="R125" s="177">
        <f t="shared" si="24"/>
        <v>4085.8344615089204</v>
      </c>
      <c r="S125" s="177">
        <f t="shared" si="25"/>
        <v>7920.2558819667765</v>
      </c>
      <c r="T125" s="177">
        <f t="shared" si="20"/>
        <v>12006.090343475696</v>
      </c>
      <c r="U125" s="177">
        <f t="shared" si="28"/>
        <v>1392937.2737782344</v>
      </c>
    </row>
    <row r="126" spans="1:21" x14ac:dyDescent="0.25">
      <c r="A126" s="94">
        <f t="shared" si="26"/>
        <v>47392</v>
      </c>
      <c r="B126" s="95">
        <v>106</v>
      </c>
      <c r="C126" s="82">
        <f t="shared" si="21"/>
        <v>1006218.7929474418</v>
      </c>
      <c r="D126" s="96">
        <f t="shared" si="22"/>
        <v>2934.8048127633679</v>
      </c>
      <c r="E126" s="96">
        <f t="shared" si="23"/>
        <v>5622.5249906431491</v>
      </c>
      <c r="F126" s="96">
        <f t="shared" si="17"/>
        <v>8557.3298034065174</v>
      </c>
      <c r="G126" s="96">
        <f t="shared" si="18"/>
        <v>1000596.2679567987</v>
      </c>
      <c r="O126" s="176">
        <f t="shared" si="27"/>
        <v>47392</v>
      </c>
      <c r="P126" s="152">
        <v>106</v>
      </c>
      <c r="Q126" s="157">
        <f t="shared" si="29"/>
        <v>1392937.2737782344</v>
      </c>
      <c r="R126" s="177">
        <f t="shared" si="24"/>
        <v>4062.7337151865163</v>
      </c>
      <c r="S126" s="177">
        <f t="shared" si="25"/>
        <v>7943.3566282891798</v>
      </c>
      <c r="T126" s="177">
        <f t="shared" si="20"/>
        <v>12006.090343475696</v>
      </c>
      <c r="U126" s="177">
        <f t="shared" si="28"/>
        <v>1384993.9171499452</v>
      </c>
    </row>
    <row r="127" spans="1:21" x14ac:dyDescent="0.25">
      <c r="A127" s="94">
        <f t="shared" si="26"/>
        <v>47423</v>
      </c>
      <c r="B127" s="95">
        <v>107</v>
      </c>
      <c r="C127" s="82">
        <f t="shared" si="21"/>
        <v>1000596.2679567987</v>
      </c>
      <c r="D127" s="96">
        <f t="shared" si="22"/>
        <v>2918.4057815406586</v>
      </c>
      <c r="E127" s="96">
        <f t="shared" si="23"/>
        <v>5638.924021865857</v>
      </c>
      <c r="F127" s="96">
        <f t="shared" si="17"/>
        <v>8557.3298034065156</v>
      </c>
      <c r="G127" s="96">
        <f t="shared" si="18"/>
        <v>994957.34393493284</v>
      </c>
      <c r="O127" s="176">
        <f t="shared" si="27"/>
        <v>47423</v>
      </c>
      <c r="P127" s="152">
        <v>107</v>
      </c>
      <c r="Q127" s="157">
        <f t="shared" si="29"/>
        <v>1384993.9171499452</v>
      </c>
      <c r="R127" s="177">
        <f t="shared" si="24"/>
        <v>4039.5655916873402</v>
      </c>
      <c r="S127" s="177">
        <f t="shared" si="25"/>
        <v>7966.5247517883563</v>
      </c>
      <c r="T127" s="177">
        <f t="shared" si="20"/>
        <v>12006.090343475696</v>
      </c>
      <c r="U127" s="177">
        <f t="shared" si="28"/>
        <v>1377027.3923981567</v>
      </c>
    </row>
    <row r="128" spans="1:21" x14ac:dyDescent="0.25">
      <c r="A128" s="94">
        <f t="shared" si="26"/>
        <v>47453</v>
      </c>
      <c r="B128" s="95">
        <v>108</v>
      </c>
      <c r="C128" s="82">
        <f t="shared" si="21"/>
        <v>994957.34393493284</v>
      </c>
      <c r="D128" s="96">
        <f t="shared" si="22"/>
        <v>2901.9589198102171</v>
      </c>
      <c r="E128" s="96">
        <f t="shared" si="23"/>
        <v>5655.3708835962989</v>
      </c>
      <c r="F128" s="96">
        <f t="shared" si="17"/>
        <v>8557.3298034065156</v>
      </c>
      <c r="G128" s="96">
        <f t="shared" si="18"/>
        <v>989301.97305133659</v>
      </c>
      <c r="O128" s="176">
        <f t="shared" si="27"/>
        <v>47453</v>
      </c>
      <c r="P128" s="152">
        <v>108</v>
      </c>
      <c r="Q128" s="157">
        <f t="shared" si="29"/>
        <v>1377027.3923981567</v>
      </c>
      <c r="R128" s="177">
        <f t="shared" si="24"/>
        <v>4016.3298944946237</v>
      </c>
      <c r="S128" s="177">
        <f t="shared" si="25"/>
        <v>7989.760448981071</v>
      </c>
      <c r="T128" s="177">
        <f t="shared" si="20"/>
        <v>12006.090343475695</v>
      </c>
      <c r="U128" s="177">
        <f t="shared" si="28"/>
        <v>1369037.6319491756</v>
      </c>
    </row>
    <row r="129" spans="1:21" x14ac:dyDescent="0.25">
      <c r="A129" s="94">
        <f t="shared" si="26"/>
        <v>47484</v>
      </c>
      <c r="B129" s="95">
        <v>109</v>
      </c>
      <c r="C129" s="82">
        <f t="shared" si="21"/>
        <v>989301.97305133659</v>
      </c>
      <c r="D129" s="96">
        <f t="shared" si="22"/>
        <v>2885.4640880663947</v>
      </c>
      <c r="E129" s="96">
        <f t="shared" si="23"/>
        <v>5671.8657153401218</v>
      </c>
      <c r="F129" s="96">
        <f t="shared" si="17"/>
        <v>8557.3298034065156</v>
      </c>
      <c r="G129" s="96">
        <f t="shared" si="18"/>
        <v>983630.10733599646</v>
      </c>
      <c r="O129" s="176">
        <f t="shared" si="27"/>
        <v>47484</v>
      </c>
      <c r="P129" s="152">
        <v>109</v>
      </c>
      <c r="Q129" s="157">
        <f t="shared" si="29"/>
        <v>1369037.6319491756</v>
      </c>
      <c r="R129" s="177">
        <f t="shared" si="24"/>
        <v>3993.0264265184292</v>
      </c>
      <c r="S129" s="177">
        <f t="shared" si="25"/>
        <v>8013.0639169572678</v>
      </c>
      <c r="T129" s="177">
        <f t="shared" si="20"/>
        <v>12006.090343475696</v>
      </c>
      <c r="U129" s="177">
        <f t="shared" si="28"/>
        <v>1361024.5680322184</v>
      </c>
    </row>
    <row r="130" spans="1:21" x14ac:dyDescent="0.25">
      <c r="A130" s="94">
        <f t="shared" si="26"/>
        <v>47515</v>
      </c>
      <c r="B130" s="95">
        <v>110</v>
      </c>
      <c r="C130" s="82">
        <f t="shared" si="21"/>
        <v>983630.10733599646</v>
      </c>
      <c r="D130" s="96">
        <f t="shared" si="22"/>
        <v>2868.9211463966521</v>
      </c>
      <c r="E130" s="96">
        <f t="shared" si="23"/>
        <v>5688.4086570098643</v>
      </c>
      <c r="F130" s="96">
        <f t="shared" si="17"/>
        <v>8557.3298034065156</v>
      </c>
      <c r="G130" s="96">
        <f t="shared" si="18"/>
        <v>977941.69867898664</v>
      </c>
      <c r="O130" s="176">
        <f t="shared" si="27"/>
        <v>47515</v>
      </c>
      <c r="P130" s="152">
        <v>110</v>
      </c>
      <c r="Q130" s="157">
        <f t="shared" si="29"/>
        <v>1361024.5680322184</v>
      </c>
      <c r="R130" s="177">
        <f t="shared" si="24"/>
        <v>3969.6549900939704</v>
      </c>
      <c r="S130" s="177">
        <f t="shared" si="25"/>
        <v>8036.4353533817257</v>
      </c>
      <c r="T130" s="177">
        <f t="shared" si="20"/>
        <v>12006.090343475696</v>
      </c>
      <c r="U130" s="177">
        <f t="shared" si="28"/>
        <v>1352988.1326788366</v>
      </c>
    </row>
    <row r="131" spans="1:21" x14ac:dyDescent="0.25">
      <c r="A131" s="94">
        <f t="shared" si="26"/>
        <v>47543</v>
      </c>
      <c r="B131" s="95">
        <v>111</v>
      </c>
      <c r="C131" s="82">
        <f t="shared" si="21"/>
        <v>977941.69867898664</v>
      </c>
      <c r="D131" s="96">
        <f t="shared" si="22"/>
        <v>2852.3299544803735</v>
      </c>
      <c r="E131" s="96">
        <f t="shared" si="23"/>
        <v>5704.9998489261425</v>
      </c>
      <c r="F131" s="96">
        <f t="shared" si="17"/>
        <v>8557.3298034065156</v>
      </c>
      <c r="G131" s="96">
        <f t="shared" si="18"/>
        <v>972236.69883006054</v>
      </c>
      <c r="O131" s="176">
        <f t="shared" si="27"/>
        <v>47543</v>
      </c>
      <c r="P131" s="152">
        <v>111</v>
      </c>
      <c r="Q131" s="157">
        <f t="shared" si="29"/>
        <v>1352988.1326788366</v>
      </c>
      <c r="R131" s="177">
        <f t="shared" si="24"/>
        <v>3946.2153869799408</v>
      </c>
      <c r="S131" s="177">
        <f t="shared" si="25"/>
        <v>8059.8749564957561</v>
      </c>
      <c r="T131" s="177">
        <f t="shared" si="20"/>
        <v>12006.090343475696</v>
      </c>
      <c r="U131" s="177">
        <f t="shared" si="28"/>
        <v>1344928.2577223408</v>
      </c>
    </row>
    <row r="132" spans="1:21" x14ac:dyDescent="0.25">
      <c r="A132" s="94">
        <f t="shared" si="26"/>
        <v>47574</v>
      </c>
      <c r="B132" s="95">
        <v>112</v>
      </c>
      <c r="C132" s="82">
        <f t="shared" si="21"/>
        <v>972236.69883006054</v>
      </c>
      <c r="D132" s="96">
        <f t="shared" si="22"/>
        <v>2835.6903715876724</v>
      </c>
      <c r="E132" s="96">
        <f t="shared" si="23"/>
        <v>5721.6394318188441</v>
      </c>
      <c r="F132" s="96">
        <f t="shared" si="17"/>
        <v>8557.3298034065156</v>
      </c>
      <c r="G132" s="96">
        <f t="shared" si="18"/>
        <v>966515.05939824169</v>
      </c>
      <c r="O132" s="176">
        <f t="shared" si="27"/>
        <v>47574</v>
      </c>
      <c r="P132" s="152">
        <v>112</v>
      </c>
      <c r="Q132" s="157">
        <f t="shared" si="29"/>
        <v>1344928.2577223408</v>
      </c>
      <c r="R132" s="177">
        <f t="shared" si="24"/>
        <v>3922.7074183568275</v>
      </c>
      <c r="S132" s="177">
        <f t="shared" si="25"/>
        <v>8083.3829251188681</v>
      </c>
      <c r="T132" s="177">
        <f t="shared" si="20"/>
        <v>12006.090343475695</v>
      </c>
      <c r="U132" s="177">
        <f t="shared" si="28"/>
        <v>1336844.874797222</v>
      </c>
    </row>
    <row r="133" spans="1:21" x14ac:dyDescent="0.25">
      <c r="A133" s="94">
        <f t="shared" si="26"/>
        <v>47604</v>
      </c>
      <c r="B133" s="95">
        <v>113</v>
      </c>
      <c r="C133" s="82">
        <f t="shared" si="21"/>
        <v>966515.05939824169</v>
      </c>
      <c r="D133" s="96">
        <f t="shared" si="22"/>
        <v>2819.0022565782006</v>
      </c>
      <c r="E133" s="96">
        <f t="shared" si="23"/>
        <v>5738.3275468283164</v>
      </c>
      <c r="F133" s="96">
        <f t="shared" si="17"/>
        <v>8557.3298034065174</v>
      </c>
      <c r="G133" s="96">
        <f t="shared" si="18"/>
        <v>960776.73185141338</v>
      </c>
      <c r="O133" s="176">
        <f t="shared" si="27"/>
        <v>47604</v>
      </c>
      <c r="P133" s="152">
        <v>113</v>
      </c>
      <c r="Q133" s="157">
        <f t="shared" si="29"/>
        <v>1336844.874797222</v>
      </c>
      <c r="R133" s="177">
        <f t="shared" si="24"/>
        <v>3899.1308848252311</v>
      </c>
      <c r="S133" s="177">
        <f t="shared" si="25"/>
        <v>8106.9594586504654</v>
      </c>
      <c r="T133" s="177">
        <f t="shared" si="20"/>
        <v>12006.090343475696</v>
      </c>
      <c r="U133" s="177">
        <f t="shared" si="28"/>
        <v>1328737.9153385714</v>
      </c>
    </row>
    <row r="134" spans="1:21" x14ac:dyDescent="0.25">
      <c r="A134" s="94">
        <f t="shared" si="26"/>
        <v>47635</v>
      </c>
      <c r="B134" s="95">
        <v>114</v>
      </c>
      <c r="C134" s="82">
        <f t="shared" si="21"/>
        <v>960776.73185141338</v>
      </c>
      <c r="D134" s="96">
        <f t="shared" si="22"/>
        <v>2802.2654678999515</v>
      </c>
      <c r="E134" s="96">
        <f t="shared" si="23"/>
        <v>5755.0643355065658</v>
      </c>
      <c r="F134" s="96">
        <f t="shared" si="17"/>
        <v>8557.3298034065174</v>
      </c>
      <c r="G134" s="96">
        <f t="shared" si="18"/>
        <v>955021.66751590685</v>
      </c>
      <c r="O134" s="176">
        <f t="shared" si="27"/>
        <v>47635</v>
      </c>
      <c r="P134" s="152">
        <v>114</v>
      </c>
      <c r="Q134" s="157">
        <f t="shared" si="29"/>
        <v>1328737.9153385714</v>
      </c>
      <c r="R134" s="177">
        <f t="shared" si="24"/>
        <v>3875.4855864041674</v>
      </c>
      <c r="S134" s="177">
        <f t="shared" si="25"/>
        <v>8130.6047570715291</v>
      </c>
      <c r="T134" s="177">
        <f t="shared" si="20"/>
        <v>12006.090343475696</v>
      </c>
      <c r="U134" s="177">
        <f t="shared" si="28"/>
        <v>1320607.3105814999</v>
      </c>
    </row>
    <row r="135" spans="1:21" x14ac:dyDescent="0.25">
      <c r="A135" s="94">
        <f t="shared" si="26"/>
        <v>47665</v>
      </c>
      <c r="B135" s="95">
        <v>115</v>
      </c>
      <c r="C135" s="82">
        <f t="shared" si="21"/>
        <v>955021.66751590685</v>
      </c>
      <c r="D135" s="96">
        <f t="shared" si="22"/>
        <v>2785.4798635880575</v>
      </c>
      <c r="E135" s="96">
        <f t="shared" si="23"/>
        <v>5771.8499398184595</v>
      </c>
      <c r="F135" s="96">
        <f t="shared" si="17"/>
        <v>8557.3298034065174</v>
      </c>
      <c r="G135" s="96">
        <f t="shared" si="18"/>
        <v>949249.81757608836</v>
      </c>
      <c r="O135" s="176">
        <f t="shared" si="27"/>
        <v>47665</v>
      </c>
      <c r="P135" s="152">
        <v>115</v>
      </c>
      <c r="Q135" s="157">
        <f t="shared" si="29"/>
        <v>1320607.3105814999</v>
      </c>
      <c r="R135" s="177">
        <f t="shared" si="24"/>
        <v>3851.7713225293755</v>
      </c>
      <c r="S135" s="177">
        <f t="shared" si="25"/>
        <v>8154.319020946321</v>
      </c>
      <c r="T135" s="177">
        <f t="shared" si="20"/>
        <v>12006.090343475696</v>
      </c>
      <c r="U135" s="177">
        <f t="shared" si="28"/>
        <v>1312452.9915605537</v>
      </c>
    </row>
    <row r="136" spans="1:21" x14ac:dyDescent="0.25">
      <c r="A136" s="94">
        <f t="shared" si="26"/>
        <v>47696</v>
      </c>
      <c r="B136" s="95">
        <v>116</v>
      </c>
      <c r="C136" s="82">
        <f t="shared" si="21"/>
        <v>949249.81757608836</v>
      </c>
      <c r="D136" s="96">
        <f t="shared" si="22"/>
        <v>2768.6453012635866</v>
      </c>
      <c r="E136" s="96">
        <f t="shared" si="23"/>
        <v>5788.684502142929</v>
      </c>
      <c r="F136" s="96">
        <f t="shared" si="17"/>
        <v>8557.3298034065156</v>
      </c>
      <c r="G136" s="96">
        <f t="shared" si="18"/>
        <v>943461.13307394541</v>
      </c>
      <c r="O136" s="176">
        <f t="shared" si="27"/>
        <v>47696</v>
      </c>
      <c r="P136" s="152">
        <v>116</v>
      </c>
      <c r="Q136" s="157">
        <f t="shared" si="29"/>
        <v>1312452.9915605537</v>
      </c>
      <c r="R136" s="177">
        <f t="shared" si="24"/>
        <v>3827.9878920516148</v>
      </c>
      <c r="S136" s="177">
        <f t="shared" si="25"/>
        <v>8178.1024514240817</v>
      </c>
      <c r="T136" s="177">
        <f t="shared" si="20"/>
        <v>12006.090343475696</v>
      </c>
      <c r="U136" s="177">
        <f t="shared" si="28"/>
        <v>1304274.8891091296</v>
      </c>
    </row>
    <row r="137" spans="1:21" x14ac:dyDescent="0.25">
      <c r="A137" s="94">
        <f t="shared" si="26"/>
        <v>47727</v>
      </c>
      <c r="B137" s="95">
        <v>117</v>
      </c>
      <c r="C137" s="82">
        <f t="shared" si="21"/>
        <v>943461.13307394541</v>
      </c>
      <c r="D137" s="96">
        <f t="shared" si="22"/>
        <v>2751.7616381323373</v>
      </c>
      <c r="E137" s="96">
        <f t="shared" si="23"/>
        <v>5805.5681652741805</v>
      </c>
      <c r="F137" s="96">
        <f t="shared" si="17"/>
        <v>8557.3298034065174</v>
      </c>
      <c r="G137" s="96">
        <f t="shared" si="18"/>
        <v>937655.56490867119</v>
      </c>
      <c r="O137" s="176">
        <f t="shared" si="27"/>
        <v>47727</v>
      </c>
      <c r="P137" s="152">
        <v>117</v>
      </c>
      <c r="Q137" s="157">
        <f t="shared" si="29"/>
        <v>1304274.8891091296</v>
      </c>
      <c r="R137" s="177">
        <f t="shared" si="24"/>
        <v>3804.1350932349619</v>
      </c>
      <c r="S137" s="177">
        <f t="shared" si="25"/>
        <v>8201.955250240735</v>
      </c>
      <c r="T137" s="177">
        <f t="shared" si="20"/>
        <v>12006.090343475696</v>
      </c>
      <c r="U137" s="177">
        <f t="shared" si="28"/>
        <v>1296072.9338588889</v>
      </c>
    </row>
    <row r="138" spans="1:21" x14ac:dyDescent="0.25">
      <c r="A138" s="94">
        <f t="shared" si="26"/>
        <v>47757</v>
      </c>
      <c r="B138" s="95">
        <v>118</v>
      </c>
      <c r="C138" s="82">
        <f t="shared" si="21"/>
        <v>937655.56490867119</v>
      </c>
      <c r="D138" s="96">
        <f t="shared" si="22"/>
        <v>2734.8287309836205</v>
      </c>
      <c r="E138" s="96">
        <f t="shared" si="23"/>
        <v>5822.501072422896</v>
      </c>
      <c r="F138" s="96">
        <f t="shared" si="17"/>
        <v>8557.3298034065156</v>
      </c>
      <c r="G138" s="96">
        <f t="shared" si="18"/>
        <v>931833.06383624824</v>
      </c>
      <c r="O138" s="176">
        <f t="shared" si="27"/>
        <v>47757</v>
      </c>
      <c r="P138" s="152">
        <v>118</v>
      </c>
      <c r="Q138" s="157">
        <f t="shared" si="29"/>
        <v>1296072.9338588889</v>
      </c>
      <c r="R138" s="177">
        <f t="shared" si="24"/>
        <v>3780.2127237550931</v>
      </c>
      <c r="S138" s="177">
        <f t="shared" si="25"/>
        <v>8225.8776197206025</v>
      </c>
      <c r="T138" s="177">
        <f t="shared" si="20"/>
        <v>12006.090343475695</v>
      </c>
      <c r="U138" s="177">
        <f t="shared" si="28"/>
        <v>1287847.0562391684</v>
      </c>
    </row>
    <row r="139" spans="1:21" x14ac:dyDescent="0.25">
      <c r="A139" s="94">
        <f t="shared" si="26"/>
        <v>47788</v>
      </c>
      <c r="B139" s="95">
        <v>119</v>
      </c>
      <c r="C139" s="82">
        <f t="shared" si="21"/>
        <v>931833.06383624824</v>
      </c>
      <c r="D139" s="96">
        <f t="shared" si="22"/>
        <v>2717.8464361890533</v>
      </c>
      <c r="E139" s="96">
        <f t="shared" si="23"/>
        <v>5839.4833672174627</v>
      </c>
      <c r="F139" s="96">
        <f t="shared" si="17"/>
        <v>8557.3298034065156</v>
      </c>
      <c r="G139" s="96">
        <f t="shared" si="18"/>
        <v>925993.58046903077</v>
      </c>
      <c r="O139" s="176">
        <f t="shared" si="27"/>
        <v>47788</v>
      </c>
      <c r="P139" s="152">
        <v>119</v>
      </c>
      <c r="Q139" s="157">
        <f t="shared" si="29"/>
        <v>1287847.0562391684</v>
      </c>
      <c r="R139" s="177">
        <f t="shared" si="24"/>
        <v>3756.220580697574</v>
      </c>
      <c r="S139" s="177">
        <f t="shared" si="25"/>
        <v>8249.8697627781221</v>
      </c>
      <c r="T139" s="177">
        <f t="shared" si="20"/>
        <v>12006.090343475696</v>
      </c>
      <c r="U139" s="177">
        <f t="shared" si="28"/>
        <v>1279597.1864763903</v>
      </c>
    </row>
    <row r="140" spans="1:21" x14ac:dyDescent="0.25">
      <c r="A140" s="94">
        <f t="shared" si="26"/>
        <v>47818</v>
      </c>
      <c r="B140" s="95">
        <v>120</v>
      </c>
      <c r="C140" s="82">
        <f t="shared" si="21"/>
        <v>925993.58046903077</v>
      </c>
      <c r="D140" s="96">
        <f t="shared" si="22"/>
        <v>2700.8146097013355</v>
      </c>
      <c r="E140" s="96">
        <f t="shared" si="23"/>
        <v>5856.5151937051805</v>
      </c>
      <c r="F140" s="96">
        <f t="shared" si="17"/>
        <v>8557.3298034065156</v>
      </c>
      <c r="G140" s="96">
        <f t="shared" si="18"/>
        <v>920137.06527532556</v>
      </c>
      <c r="O140" s="176">
        <f t="shared" si="27"/>
        <v>47818</v>
      </c>
      <c r="P140" s="152">
        <v>120</v>
      </c>
      <c r="Q140" s="157">
        <f t="shared" si="29"/>
        <v>1279597.1864763903</v>
      </c>
      <c r="R140" s="177">
        <f t="shared" si="24"/>
        <v>3732.1584605561379</v>
      </c>
      <c r="S140" s="177">
        <f t="shared" si="25"/>
        <v>8273.9318829195581</v>
      </c>
      <c r="T140" s="177">
        <f t="shared" si="20"/>
        <v>12006.090343475696</v>
      </c>
      <c r="U140" s="177">
        <f t="shared" si="28"/>
        <v>1271323.2545934708</v>
      </c>
    </row>
    <row r="141" spans="1:21" x14ac:dyDescent="0.25">
      <c r="A141" s="94">
        <f t="shared" si="26"/>
        <v>47849</v>
      </c>
      <c r="B141" s="95">
        <v>121</v>
      </c>
      <c r="C141" s="82">
        <f t="shared" ref="C141:C204" si="30">G140</f>
        <v>920137.06527532556</v>
      </c>
      <c r="D141" s="96">
        <f t="shared" ref="D141:D204" si="31">IPMT($E$17/12,B141-1,$E$7-1,-$C$22,$E$16,0)</f>
        <v>2683.7331070530295</v>
      </c>
      <c r="E141" s="96">
        <f t="shared" ref="E141:E204" si="32">PPMT($E$17/12,B141-1,$E$7-1,-$C$22,$E$16,0)</f>
        <v>5873.5966963534875</v>
      </c>
      <c r="F141" s="96">
        <f t="shared" ref="F141:F204" si="33">D141+E141</f>
        <v>8557.3298034065174</v>
      </c>
      <c r="G141" s="96">
        <f t="shared" ref="G141:G204" si="34">C141-E141</f>
        <v>914263.46857897204</v>
      </c>
      <c r="O141" s="176">
        <f t="shared" si="27"/>
        <v>47849</v>
      </c>
      <c r="P141" s="152">
        <v>121</v>
      </c>
      <c r="Q141" s="157">
        <f t="shared" ref="Q141:Q204" si="35">U140</f>
        <v>1271323.2545934708</v>
      </c>
      <c r="R141" s="177">
        <f t="shared" ref="R141:R204" si="36">IPMT($S$16/12,P141-1,$S$7-1,-$Q$22,$S$15,0)</f>
        <v>3708.0261592309562</v>
      </c>
      <c r="S141" s="177">
        <f t="shared" ref="S141:S204" si="37">PPMT($S$16/12,P141-1,$S$7-1,-$Q$22,$S$15,0)</f>
        <v>8298.0641842447403</v>
      </c>
      <c r="T141" s="177">
        <f t="shared" ref="T141:T204" si="38">R141+S141</f>
        <v>12006.090343475696</v>
      </c>
      <c r="U141" s="177">
        <f t="shared" ref="U141:U204" si="39">Q141-S141</f>
        <v>1263025.1904092261</v>
      </c>
    </row>
    <row r="142" spans="1:21" x14ac:dyDescent="0.25">
      <c r="A142" s="94">
        <f t="shared" si="26"/>
        <v>47880</v>
      </c>
      <c r="B142" s="95">
        <v>122</v>
      </c>
      <c r="C142" s="82">
        <f t="shared" si="30"/>
        <v>914263.46857897204</v>
      </c>
      <c r="D142" s="96">
        <f t="shared" si="31"/>
        <v>2666.6017833553315</v>
      </c>
      <c r="E142" s="96">
        <f t="shared" si="32"/>
        <v>5890.728020051185</v>
      </c>
      <c r="F142" s="96">
        <f t="shared" si="33"/>
        <v>8557.3298034065156</v>
      </c>
      <c r="G142" s="96">
        <f t="shared" si="34"/>
        <v>908372.74055892089</v>
      </c>
      <c r="O142" s="176">
        <f t="shared" si="27"/>
        <v>47880</v>
      </c>
      <c r="P142" s="152">
        <v>122</v>
      </c>
      <c r="Q142" s="157">
        <f t="shared" si="35"/>
        <v>1263025.1904092261</v>
      </c>
      <c r="R142" s="177">
        <f t="shared" si="36"/>
        <v>3683.8234720269088</v>
      </c>
      <c r="S142" s="177">
        <f t="shared" si="37"/>
        <v>8322.2668714487882</v>
      </c>
      <c r="T142" s="177">
        <f t="shared" si="38"/>
        <v>12006.090343475696</v>
      </c>
      <c r="U142" s="177">
        <f t="shared" si="39"/>
        <v>1254702.9235377773</v>
      </c>
    </row>
    <row r="143" spans="1:21" x14ac:dyDescent="0.25">
      <c r="A143" s="94">
        <f t="shared" si="26"/>
        <v>47908</v>
      </c>
      <c r="B143" s="95">
        <v>123</v>
      </c>
      <c r="C143" s="82">
        <f t="shared" si="30"/>
        <v>908372.74055892089</v>
      </c>
      <c r="D143" s="96">
        <f t="shared" si="31"/>
        <v>2649.4204932968491</v>
      </c>
      <c r="E143" s="96">
        <f t="shared" si="32"/>
        <v>5907.9093101096678</v>
      </c>
      <c r="F143" s="96">
        <f t="shared" si="33"/>
        <v>8557.3298034065174</v>
      </c>
      <c r="G143" s="96">
        <f t="shared" si="34"/>
        <v>902464.83124881121</v>
      </c>
      <c r="O143" s="176">
        <f t="shared" si="27"/>
        <v>47908</v>
      </c>
      <c r="P143" s="152">
        <v>123</v>
      </c>
      <c r="Q143" s="157">
        <f t="shared" si="35"/>
        <v>1254702.9235377773</v>
      </c>
      <c r="R143" s="177">
        <f t="shared" si="36"/>
        <v>3659.5501936518503</v>
      </c>
      <c r="S143" s="177">
        <f t="shared" si="37"/>
        <v>8346.540149823848</v>
      </c>
      <c r="T143" s="177">
        <f t="shared" si="38"/>
        <v>12006.090343475698</v>
      </c>
      <c r="U143" s="177">
        <f t="shared" si="39"/>
        <v>1246356.3833879535</v>
      </c>
    </row>
    <row r="144" spans="1:21" x14ac:dyDescent="0.25">
      <c r="A144" s="94">
        <f t="shared" si="26"/>
        <v>47939</v>
      </c>
      <c r="B144" s="95">
        <v>124</v>
      </c>
      <c r="C144" s="82">
        <f t="shared" si="30"/>
        <v>902464.83124881121</v>
      </c>
      <c r="D144" s="96">
        <f t="shared" si="31"/>
        <v>2632.189091142362</v>
      </c>
      <c r="E144" s="96">
        <f t="shared" si="32"/>
        <v>5925.1407122641549</v>
      </c>
      <c r="F144" s="96">
        <f t="shared" si="33"/>
        <v>8557.3298034065174</v>
      </c>
      <c r="G144" s="96">
        <f t="shared" si="34"/>
        <v>896539.6905365471</v>
      </c>
      <c r="O144" s="176">
        <f t="shared" si="27"/>
        <v>47939</v>
      </c>
      <c r="P144" s="152">
        <v>124</v>
      </c>
      <c r="Q144" s="157">
        <f t="shared" si="35"/>
        <v>1246356.3833879535</v>
      </c>
      <c r="R144" s="177">
        <f t="shared" si="36"/>
        <v>3635.2061182148641</v>
      </c>
      <c r="S144" s="177">
        <f t="shared" si="37"/>
        <v>8370.8842252608338</v>
      </c>
      <c r="T144" s="177">
        <f t="shared" si="38"/>
        <v>12006.090343475698</v>
      </c>
      <c r="U144" s="177">
        <f t="shared" si="39"/>
        <v>1237985.4991626926</v>
      </c>
    </row>
    <row r="145" spans="1:21" x14ac:dyDescent="0.25">
      <c r="A145" s="94">
        <f t="shared" si="26"/>
        <v>47969</v>
      </c>
      <c r="B145" s="95">
        <v>125</v>
      </c>
      <c r="C145" s="82">
        <f t="shared" si="30"/>
        <v>896539.6905365471</v>
      </c>
      <c r="D145" s="96">
        <f t="shared" si="31"/>
        <v>2614.9074307315923</v>
      </c>
      <c r="E145" s="96">
        <f t="shared" si="32"/>
        <v>5942.4223726749251</v>
      </c>
      <c r="F145" s="96">
        <f t="shared" si="33"/>
        <v>8557.3298034065174</v>
      </c>
      <c r="G145" s="96">
        <f t="shared" si="34"/>
        <v>890597.26816387218</v>
      </c>
      <c r="O145" s="176">
        <f t="shared" si="27"/>
        <v>47969</v>
      </c>
      <c r="P145" s="152">
        <v>125</v>
      </c>
      <c r="Q145" s="157">
        <f t="shared" si="35"/>
        <v>1237985.4991626926</v>
      </c>
      <c r="R145" s="177">
        <f t="shared" si="36"/>
        <v>3610.7910392245194</v>
      </c>
      <c r="S145" s="177">
        <f t="shared" si="37"/>
        <v>8395.2993042511771</v>
      </c>
      <c r="T145" s="177">
        <f t="shared" si="38"/>
        <v>12006.090343475696</v>
      </c>
      <c r="U145" s="177">
        <f t="shared" si="39"/>
        <v>1229590.1998584415</v>
      </c>
    </row>
    <row r="146" spans="1:21" x14ac:dyDescent="0.25">
      <c r="A146" s="94">
        <f t="shared" si="26"/>
        <v>48000</v>
      </c>
      <c r="B146" s="95">
        <v>126</v>
      </c>
      <c r="C146" s="82">
        <f t="shared" si="30"/>
        <v>890597.26816387218</v>
      </c>
      <c r="D146" s="96">
        <f t="shared" si="31"/>
        <v>2597.5753654779564</v>
      </c>
      <c r="E146" s="96">
        <f t="shared" si="32"/>
        <v>5959.75443792856</v>
      </c>
      <c r="F146" s="96">
        <f t="shared" si="33"/>
        <v>8557.3298034065156</v>
      </c>
      <c r="G146" s="96">
        <f t="shared" si="34"/>
        <v>884637.51372594363</v>
      </c>
      <c r="O146" s="176">
        <f t="shared" si="27"/>
        <v>48000</v>
      </c>
      <c r="P146" s="152">
        <v>126</v>
      </c>
      <c r="Q146" s="157">
        <f t="shared" si="35"/>
        <v>1229590.1998584415</v>
      </c>
      <c r="R146" s="177">
        <f t="shared" si="36"/>
        <v>3586.3047495871206</v>
      </c>
      <c r="S146" s="177">
        <f t="shared" si="37"/>
        <v>8419.7855938885768</v>
      </c>
      <c r="T146" s="177">
        <f t="shared" si="38"/>
        <v>12006.090343475698</v>
      </c>
      <c r="U146" s="177">
        <f t="shared" si="39"/>
        <v>1221170.414264553</v>
      </c>
    </row>
    <row r="147" spans="1:21" x14ac:dyDescent="0.25">
      <c r="A147" s="94">
        <f t="shared" si="26"/>
        <v>48030</v>
      </c>
      <c r="B147" s="95">
        <v>127</v>
      </c>
      <c r="C147" s="82">
        <f t="shared" si="30"/>
        <v>884637.51372594363</v>
      </c>
      <c r="D147" s="96">
        <f t="shared" si="31"/>
        <v>2580.1927483673317</v>
      </c>
      <c r="E147" s="96">
        <f t="shared" si="32"/>
        <v>5977.1370550391839</v>
      </c>
      <c r="F147" s="96">
        <f t="shared" si="33"/>
        <v>8557.3298034065156</v>
      </c>
      <c r="G147" s="96">
        <f t="shared" si="34"/>
        <v>878660.37667090446</v>
      </c>
      <c r="O147" s="176">
        <f t="shared" si="27"/>
        <v>48030</v>
      </c>
      <c r="P147" s="152">
        <v>127</v>
      </c>
      <c r="Q147" s="157">
        <f t="shared" si="35"/>
        <v>1221170.414264553</v>
      </c>
      <c r="R147" s="177">
        <f t="shared" si="36"/>
        <v>3561.7470416049459</v>
      </c>
      <c r="S147" s="177">
        <f t="shared" si="37"/>
        <v>8444.343301870751</v>
      </c>
      <c r="T147" s="177">
        <f t="shared" si="38"/>
        <v>12006.090343475696</v>
      </c>
      <c r="U147" s="177">
        <f t="shared" si="39"/>
        <v>1212726.0709626821</v>
      </c>
    </row>
    <row r="148" spans="1:21" x14ac:dyDescent="0.25">
      <c r="A148" s="94">
        <f t="shared" si="26"/>
        <v>48061</v>
      </c>
      <c r="B148" s="95">
        <v>128</v>
      </c>
      <c r="C148" s="82">
        <f t="shared" si="30"/>
        <v>878660.37667090446</v>
      </c>
      <c r="D148" s="96">
        <f t="shared" si="31"/>
        <v>2562.7594319568007</v>
      </c>
      <c r="E148" s="96">
        <f t="shared" si="32"/>
        <v>5994.5703714497158</v>
      </c>
      <c r="F148" s="96">
        <f t="shared" si="33"/>
        <v>8557.3298034065156</v>
      </c>
      <c r="G148" s="96">
        <f t="shared" si="34"/>
        <v>872665.80629945477</v>
      </c>
      <c r="O148" s="176">
        <f t="shared" si="27"/>
        <v>48061</v>
      </c>
      <c r="P148" s="152">
        <v>128</v>
      </c>
      <c r="Q148" s="157">
        <f t="shared" si="35"/>
        <v>1212726.0709626821</v>
      </c>
      <c r="R148" s="177">
        <f t="shared" si="36"/>
        <v>3537.117706974489</v>
      </c>
      <c r="S148" s="177">
        <f t="shared" si="37"/>
        <v>8468.9726365012084</v>
      </c>
      <c r="T148" s="177">
        <f t="shared" si="38"/>
        <v>12006.090343475698</v>
      </c>
      <c r="U148" s="177">
        <f t="shared" si="39"/>
        <v>1204257.0983261808</v>
      </c>
    </row>
    <row r="149" spans="1:21" x14ac:dyDescent="0.25">
      <c r="A149" s="94">
        <f t="shared" si="26"/>
        <v>48092</v>
      </c>
      <c r="B149" s="95">
        <v>129</v>
      </c>
      <c r="C149" s="82">
        <f t="shared" si="30"/>
        <v>872665.80629945477</v>
      </c>
      <c r="D149" s="96">
        <f t="shared" si="31"/>
        <v>2545.2752683734057</v>
      </c>
      <c r="E149" s="96">
        <f t="shared" si="32"/>
        <v>6012.0545350331113</v>
      </c>
      <c r="F149" s="96">
        <f t="shared" si="33"/>
        <v>8557.3298034065174</v>
      </c>
      <c r="G149" s="96">
        <f t="shared" si="34"/>
        <v>866653.7517644217</v>
      </c>
      <c r="O149" s="176">
        <f t="shared" si="27"/>
        <v>48092</v>
      </c>
      <c r="P149" s="152">
        <v>129</v>
      </c>
      <c r="Q149" s="157">
        <f t="shared" si="35"/>
        <v>1204257.0983261808</v>
      </c>
      <c r="R149" s="177">
        <f t="shared" si="36"/>
        <v>3512.416536784694</v>
      </c>
      <c r="S149" s="177">
        <f t="shared" si="37"/>
        <v>8493.6738066910038</v>
      </c>
      <c r="T149" s="177">
        <f t="shared" si="38"/>
        <v>12006.090343475698</v>
      </c>
      <c r="U149" s="177">
        <f t="shared" si="39"/>
        <v>1195763.4245194898</v>
      </c>
    </row>
    <row r="150" spans="1:21" x14ac:dyDescent="0.25">
      <c r="A150" s="94">
        <f t="shared" si="26"/>
        <v>48122</v>
      </c>
      <c r="B150" s="95">
        <v>130</v>
      </c>
      <c r="C150" s="82">
        <f t="shared" si="30"/>
        <v>866653.7517644217</v>
      </c>
      <c r="D150" s="96">
        <f t="shared" si="31"/>
        <v>2527.7401093128924</v>
      </c>
      <c r="E150" s="96">
        <f t="shared" si="32"/>
        <v>6029.5896940936236</v>
      </c>
      <c r="F150" s="96">
        <f t="shared" si="33"/>
        <v>8557.3298034065156</v>
      </c>
      <c r="G150" s="96">
        <f t="shared" si="34"/>
        <v>860624.16207032802</v>
      </c>
      <c r="O150" s="176">
        <f t="shared" si="27"/>
        <v>48122</v>
      </c>
      <c r="P150" s="152">
        <v>130</v>
      </c>
      <c r="Q150" s="157">
        <f t="shared" si="35"/>
        <v>1195763.4245194898</v>
      </c>
      <c r="R150" s="177">
        <f t="shared" si="36"/>
        <v>3487.6433215151787</v>
      </c>
      <c r="S150" s="177">
        <f t="shared" si="37"/>
        <v>8518.4470219605173</v>
      </c>
      <c r="T150" s="177">
        <f t="shared" si="38"/>
        <v>12006.090343475696</v>
      </c>
      <c r="U150" s="177">
        <f t="shared" si="39"/>
        <v>1187244.9774975292</v>
      </c>
    </row>
    <row r="151" spans="1:21" x14ac:dyDescent="0.25">
      <c r="A151" s="94">
        <f t="shared" si="26"/>
        <v>48153</v>
      </c>
      <c r="B151" s="95">
        <v>131</v>
      </c>
      <c r="C151" s="82">
        <f t="shared" si="30"/>
        <v>860624.16207032802</v>
      </c>
      <c r="D151" s="96">
        <f t="shared" si="31"/>
        <v>2510.1538060384532</v>
      </c>
      <c r="E151" s="96">
        <f t="shared" si="32"/>
        <v>6047.1759973680646</v>
      </c>
      <c r="F151" s="96">
        <f t="shared" si="33"/>
        <v>8557.3298034065174</v>
      </c>
      <c r="G151" s="96">
        <f t="shared" si="34"/>
        <v>854576.98607295996</v>
      </c>
      <c r="O151" s="176">
        <f t="shared" si="27"/>
        <v>48153</v>
      </c>
      <c r="P151" s="152">
        <v>131</v>
      </c>
      <c r="Q151" s="157">
        <f t="shared" si="35"/>
        <v>1187244.9774975292</v>
      </c>
      <c r="R151" s="177">
        <f t="shared" si="36"/>
        <v>3462.7978510344606</v>
      </c>
      <c r="S151" s="177">
        <f t="shared" si="37"/>
        <v>8543.2924924412364</v>
      </c>
      <c r="T151" s="177">
        <f t="shared" si="38"/>
        <v>12006.090343475696</v>
      </c>
      <c r="U151" s="177">
        <f t="shared" si="39"/>
        <v>1178701.6850050881</v>
      </c>
    </row>
    <row r="152" spans="1:21" x14ac:dyDescent="0.25">
      <c r="A152" s="94">
        <f t="shared" ref="A152:A215" si="40">EDATE(A151,1)</f>
        <v>48183</v>
      </c>
      <c r="B152" s="95">
        <v>132</v>
      </c>
      <c r="C152" s="82">
        <f t="shared" si="30"/>
        <v>854576.98607295996</v>
      </c>
      <c r="D152" s="96">
        <f t="shared" si="31"/>
        <v>2492.5162093794629</v>
      </c>
      <c r="E152" s="96">
        <f t="shared" si="32"/>
        <v>6064.813594027054</v>
      </c>
      <c r="F152" s="96">
        <f t="shared" si="33"/>
        <v>8557.3298034065174</v>
      </c>
      <c r="G152" s="96">
        <f t="shared" si="34"/>
        <v>848512.17247893289</v>
      </c>
      <c r="O152" s="176">
        <f t="shared" ref="O152:O215" si="41">EDATE(O151,1)</f>
        <v>48183</v>
      </c>
      <c r="P152" s="152">
        <v>132</v>
      </c>
      <c r="Q152" s="157">
        <f t="shared" si="35"/>
        <v>1178701.6850050881</v>
      </c>
      <c r="R152" s="177">
        <f t="shared" si="36"/>
        <v>3437.8799145981739</v>
      </c>
      <c r="S152" s="177">
        <f t="shared" si="37"/>
        <v>8568.2104288775226</v>
      </c>
      <c r="T152" s="177">
        <f t="shared" si="38"/>
        <v>12006.090343475696</v>
      </c>
      <c r="U152" s="177">
        <f t="shared" si="39"/>
        <v>1170133.4745762106</v>
      </c>
    </row>
    <row r="153" spans="1:21" x14ac:dyDescent="0.25">
      <c r="A153" s="94">
        <f t="shared" si="40"/>
        <v>48214</v>
      </c>
      <c r="B153" s="95">
        <v>133</v>
      </c>
      <c r="C153" s="82">
        <f t="shared" si="30"/>
        <v>848512.17247893289</v>
      </c>
      <c r="D153" s="96">
        <f t="shared" si="31"/>
        <v>2474.8271697302171</v>
      </c>
      <c r="E153" s="96">
        <f t="shared" si="32"/>
        <v>6082.5026336762994</v>
      </c>
      <c r="F153" s="96">
        <f t="shared" si="33"/>
        <v>8557.3298034065156</v>
      </c>
      <c r="G153" s="96">
        <f t="shared" si="34"/>
        <v>842429.66984525661</v>
      </c>
      <c r="O153" s="176">
        <f t="shared" si="41"/>
        <v>48214</v>
      </c>
      <c r="P153" s="152">
        <v>133</v>
      </c>
      <c r="Q153" s="157">
        <f t="shared" si="35"/>
        <v>1170133.4745762106</v>
      </c>
      <c r="R153" s="177">
        <f t="shared" si="36"/>
        <v>3412.889300847281</v>
      </c>
      <c r="S153" s="177">
        <f t="shared" si="37"/>
        <v>8593.2010426284178</v>
      </c>
      <c r="T153" s="177">
        <f t="shared" si="38"/>
        <v>12006.090343475698</v>
      </c>
      <c r="U153" s="177">
        <f t="shared" si="39"/>
        <v>1161540.2735335822</v>
      </c>
    </row>
    <row r="154" spans="1:21" x14ac:dyDescent="0.25">
      <c r="A154" s="94">
        <f t="shared" si="40"/>
        <v>48245</v>
      </c>
      <c r="B154" s="95">
        <v>134</v>
      </c>
      <c r="C154" s="82">
        <f t="shared" si="30"/>
        <v>842429.66984525661</v>
      </c>
      <c r="D154" s="96">
        <f t="shared" si="31"/>
        <v>2457.0865370486613</v>
      </c>
      <c r="E154" s="96">
        <f t="shared" si="32"/>
        <v>6100.2432663578556</v>
      </c>
      <c r="F154" s="96">
        <f t="shared" si="33"/>
        <v>8557.3298034065174</v>
      </c>
      <c r="G154" s="96">
        <f t="shared" si="34"/>
        <v>836329.4265788988</v>
      </c>
      <c r="O154" s="176">
        <f t="shared" si="41"/>
        <v>48245</v>
      </c>
      <c r="P154" s="152">
        <v>134</v>
      </c>
      <c r="Q154" s="157">
        <f t="shared" si="35"/>
        <v>1161540.2735335822</v>
      </c>
      <c r="R154" s="177">
        <f t="shared" si="36"/>
        <v>3387.8257978062811</v>
      </c>
      <c r="S154" s="177">
        <f t="shared" si="37"/>
        <v>8618.2645456694172</v>
      </c>
      <c r="T154" s="177">
        <f t="shared" si="38"/>
        <v>12006.090343475698</v>
      </c>
      <c r="U154" s="177">
        <f t="shared" si="39"/>
        <v>1152922.0089879129</v>
      </c>
    </row>
    <row r="155" spans="1:21" x14ac:dyDescent="0.25">
      <c r="A155" s="94">
        <f t="shared" si="40"/>
        <v>48274</v>
      </c>
      <c r="B155" s="95">
        <v>135</v>
      </c>
      <c r="C155" s="82">
        <f t="shared" si="30"/>
        <v>836329.4265788988</v>
      </c>
      <c r="D155" s="96">
        <f t="shared" si="31"/>
        <v>2439.2941608551173</v>
      </c>
      <c r="E155" s="96">
        <f t="shared" si="32"/>
        <v>6118.0356425514001</v>
      </c>
      <c r="F155" s="96">
        <f t="shared" si="33"/>
        <v>8557.3298034065174</v>
      </c>
      <c r="G155" s="96">
        <f t="shared" si="34"/>
        <v>830211.39093634742</v>
      </c>
      <c r="O155" s="176">
        <f t="shared" si="41"/>
        <v>48274</v>
      </c>
      <c r="P155" s="152">
        <v>135</v>
      </c>
      <c r="Q155" s="157">
        <f t="shared" si="35"/>
        <v>1152922.0089879129</v>
      </c>
      <c r="R155" s="177">
        <f t="shared" si="36"/>
        <v>3362.6891928814121</v>
      </c>
      <c r="S155" s="177">
        <f t="shared" si="37"/>
        <v>8643.4011505942854</v>
      </c>
      <c r="T155" s="177">
        <f t="shared" si="38"/>
        <v>12006.090343475698</v>
      </c>
      <c r="U155" s="177">
        <f t="shared" si="39"/>
        <v>1144278.6078373187</v>
      </c>
    </row>
    <row r="156" spans="1:21" x14ac:dyDescent="0.25">
      <c r="A156" s="94">
        <f t="shared" si="40"/>
        <v>48305</v>
      </c>
      <c r="B156" s="95">
        <v>136</v>
      </c>
      <c r="C156" s="82">
        <f t="shared" si="30"/>
        <v>830211.39093634742</v>
      </c>
      <c r="D156" s="96">
        <f t="shared" si="31"/>
        <v>2421.4498902310088</v>
      </c>
      <c r="E156" s="96">
        <f t="shared" si="32"/>
        <v>6135.8799131755068</v>
      </c>
      <c r="F156" s="96">
        <f t="shared" si="33"/>
        <v>8557.3298034065156</v>
      </c>
      <c r="G156" s="96">
        <f t="shared" si="34"/>
        <v>824075.51102317194</v>
      </c>
      <c r="O156" s="176">
        <f t="shared" si="41"/>
        <v>48305</v>
      </c>
      <c r="P156" s="152">
        <v>136</v>
      </c>
      <c r="Q156" s="157">
        <f t="shared" si="35"/>
        <v>1144278.6078373187</v>
      </c>
      <c r="R156" s="177">
        <f t="shared" si="36"/>
        <v>3337.479272858845</v>
      </c>
      <c r="S156" s="177">
        <f t="shared" si="37"/>
        <v>8668.6110706168511</v>
      </c>
      <c r="T156" s="177">
        <f t="shared" si="38"/>
        <v>12006.090343475696</v>
      </c>
      <c r="U156" s="177">
        <f t="shared" si="39"/>
        <v>1135609.9967667018</v>
      </c>
    </row>
    <row r="157" spans="1:21" x14ac:dyDescent="0.25">
      <c r="A157" s="94">
        <f t="shared" si="40"/>
        <v>48335</v>
      </c>
      <c r="B157" s="95">
        <v>137</v>
      </c>
      <c r="C157" s="82">
        <f t="shared" si="30"/>
        <v>824075.51102317194</v>
      </c>
      <c r="D157" s="96">
        <f t="shared" si="31"/>
        <v>2403.5535738175809</v>
      </c>
      <c r="E157" s="96">
        <f t="shared" si="32"/>
        <v>6153.7762295889361</v>
      </c>
      <c r="F157" s="96">
        <f t="shared" si="33"/>
        <v>8557.3298034065174</v>
      </c>
      <c r="G157" s="96">
        <f t="shared" si="34"/>
        <v>817921.73479358305</v>
      </c>
      <c r="O157" s="176">
        <f t="shared" si="41"/>
        <v>48335</v>
      </c>
      <c r="P157" s="152">
        <v>137</v>
      </c>
      <c r="Q157" s="157">
        <f t="shared" si="35"/>
        <v>1135609.9967667018</v>
      </c>
      <c r="R157" s="177">
        <f t="shared" si="36"/>
        <v>3312.19582390288</v>
      </c>
      <c r="S157" s="177">
        <f t="shared" si="37"/>
        <v>8693.8945195728174</v>
      </c>
      <c r="T157" s="177">
        <f t="shared" si="38"/>
        <v>12006.090343475698</v>
      </c>
      <c r="U157" s="177">
        <f t="shared" si="39"/>
        <v>1126916.102247129</v>
      </c>
    </row>
    <row r="158" spans="1:21" x14ac:dyDescent="0.25">
      <c r="A158" s="94">
        <f t="shared" si="40"/>
        <v>48366</v>
      </c>
      <c r="B158" s="95">
        <v>138</v>
      </c>
      <c r="C158" s="82">
        <f t="shared" si="30"/>
        <v>817921.73479358305</v>
      </c>
      <c r="D158" s="96">
        <f t="shared" si="31"/>
        <v>2385.605059814613</v>
      </c>
      <c r="E158" s="96">
        <f t="shared" si="32"/>
        <v>6171.7247435919035</v>
      </c>
      <c r="F158" s="96">
        <f t="shared" si="33"/>
        <v>8557.3298034065156</v>
      </c>
      <c r="G158" s="96">
        <f t="shared" si="34"/>
        <v>811750.01004999119</v>
      </c>
      <c r="O158" s="176">
        <f t="shared" si="41"/>
        <v>48366</v>
      </c>
      <c r="P158" s="152">
        <v>138</v>
      </c>
      <c r="Q158" s="157">
        <f t="shared" si="35"/>
        <v>1126916.102247129</v>
      </c>
      <c r="R158" s="177">
        <f t="shared" si="36"/>
        <v>3286.8386315541256</v>
      </c>
      <c r="S158" s="177">
        <f t="shared" si="37"/>
        <v>8719.2517119215718</v>
      </c>
      <c r="T158" s="177">
        <f t="shared" si="38"/>
        <v>12006.090343475698</v>
      </c>
      <c r="U158" s="177">
        <f t="shared" si="39"/>
        <v>1118196.8505352074</v>
      </c>
    </row>
    <row r="159" spans="1:21" x14ac:dyDescent="0.25">
      <c r="A159" s="94">
        <f t="shared" si="40"/>
        <v>48396</v>
      </c>
      <c r="B159" s="95">
        <v>139</v>
      </c>
      <c r="C159" s="82">
        <f t="shared" si="30"/>
        <v>811750.01004999119</v>
      </c>
      <c r="D159" s="96">
        <f t="shared" si="31"/>
        <v>2367.6041959791369</v>
      </c>
      <c r="E159" s="96">
        <f t="shared" si="32"/>
        <v>6189.725607427381</v>
      </c>
      <c r="F159" s="96">
        <f t="shared" si="33"/>
        <v>8557.3298034065174</v>
      </c>
      <c r="G159" s="96">
        <f t="shared" si="34"/>
        <v>805560.28444256377</v>
      </c>
      <c r="O159" s="176">
        <f t="shared" si="41"/>
        <v>48396</v>
      </c>
      <c r="P159" s="152">
        <v>139</v>
      </c>
      <c r="Q159" s="157">
        <f t="shared" si="35"/>
        <v>1118196.8505352074</v>
      </c>
      <c r="R159" s="177">
        <f t="shared" si="36"/>
        <v>3261.4074807276879</v>
      </c>
      <c r="S159" s="177">
        <f t="shared" si="37"/>
        <v>8744.6828627480099</v>
      </c>
      <c r="T159" s="177">
        <f t="shared" si="38"/>
        <v>12006.090343475698</v>
      </c>
      <c r="U159" s="177">
        <f t="shared" si="39"/>
        <v>1109452.1676724595</v>
      </c>
    </row>
    <row r="160" spans="1:21" x14ac:dyDescent="0.25">
      <c r="A160" s="94">
        <f t="shared" si="40"/>
        <v>48427</v>
      </c>
      <c r="B160" s="95">
        <v>140</v>
      </c>
      <c r="C160" s="82">
        <f t="shared" si="30"/>
        <v>805560.28444256377</v>
      </c>
      <c r="D160" s="96">
        <f t="shared" si="31"/>
        <v>2349.5508296241396</v>
      </c>
      <c r="E160" s="96">
        <f t="shared" si="32"/>
        <v>6207.7789737823759</v>
      </c>
      <c r="F160" s="96">
        <f t="shared" si="33"/>
        <v>8557.3298034065156</v>
      </c>
      <c r="G160" s="96">
        <f t="shared" si="34"/>
        <v>799352.50546878146</v>
      </c>
      <c r="O160" s="176">
        <f t="shared" si="41"/>
        <v>48427</v>
      </c>
      <c r="P160" s="152">
        <v>140</v>
      </c>
      <c r="Q160" s="157">
        <f t="shared" si="35"/>
        <v>1109452.1676724595</v>
      </c>
      <c r="R160" s="177">
        <f t="shared" si="36"/>
        <v>3235.9021557113392</v>
      </c>
      <c r="S160" s="177">
        <f t="shared" si="37"/>
        <v>8770.1881877643573</v>
      </c>
      <c r="T160" s="177">
        <f t="shared" si="38"/>
        <v>12006.090343475696</v>
      </c>
      <c r="U160" s="177">
        <f t="shared" si="39"/>
        <v>1100681.9794846952</v>
      </c>
    </row>
    <row r="161" spans="1:21" x14ac:dyDescent="0.25">
      <c r="A161" s="94">
        <f t="shared" si="40"/>
        <v>48458</v>
      </c>
      <c r="B161" s="95">
        <v>141</v>
      </c>
      <c r="C161" s="82">
        <f t="shared" si="30"/>
        <v>799352.50546878146</v>
      </c>
      <c r="D161" s="96">
        <f t="shared" si="31"/>
        <v>2331.4448076172748</v>
      </c>
      <c r="E161" s="96">
        <f t="shared" si="32"/>
        <v>6225.8849957892426</v>
      </c>
      <c r="F161" s="96">
        <f t="shared" si="33"/>
        <v>8557.3298034065174</v>
      </c>
      <c r="G161" s="96">
        <f t="shared" si="34"/>
        <v>793126.62047299219</v>
      </c>
      <c r="O161" s="176">
        <f t="shared" si="41"/>
        <v>48458</v>
      </c>
      <c r="P161" s="152">
        <v>141</v>
      </c>
      <c r="Q161" s="157">
        <f t="shared" si="35"/>
        <v>1100681.9794846952</v>
      </c>
      <c r="R161" s="177">
        <f t="shared" si="36"/>
        <v>3210.322440163693</v>
      </c>
      <c r="S161" s="177">
        <f t="shared" si="37"/>
        <v>8795.7679033120039</v>
      </c>
      <c r="T161" s="177">
        <f t="shared" si="38"/>
        <v>12006.090343475696</v>
      </c>
      <c r="U161" s="177">
        <f t="shared" si="39"/>
        <v>1091886.2115813831</v>
      </c>
    </row>
    <row r="162" spans="1:21" x14ac:dyDescent="0.25">
      <c r="A162" s="94">
        <f t="shared" si="40"/>
        <v>48488</v>
      </c>
      <c r="B162" s="95">
        <v>142</v>
      </c>
      <c r="C162" s="82">
        <f t="shared" si="30"/>
        <v>793126.62047299219</v>
      </c>
      <c r="D162" s="96">
        <f t="shared" si="31"/>
        <v>2313.2859763795564</v>
      </c>
      <c r="E162" s="96">
        <f t="shared" si="32"/>
        <v>6244.0438270269615</v>
      </c>
      <c r="F162" s="96">
        <f t="shared" si="33"/>
        <v>8557.3298034065174</v>
      </c>
      <c r="G162" s="96">
        <f t="shared" si="34"/>
        <v>786882.57664596522</v>
      </c>
      <c r="O162" s="176">
        <f t="shared" si="41"/>
        <v>48488</v>
      </c>
      <c r="P162" s="152">
        <v>142</v>
      </c>
      <c r="Q162" s="157">
        <f t="shared" si="35"/>
        <v>1091886.2115813831</v>
      </c>
      <c r="R162" s="177">
        <f t="shared" si="36"/>
        <v>3184.6681171123664</v>
      </c>
      <c r="S162" s="177">
        <f t="shared" si="37"/>
        <v>8821.422226363331</v>
      </c>
      <c r="T162" s="177">
        <f t="shared" si="38"/>
        <v>12006.090343475698</v>
      </c>
      <c r="U162" s="177">
        <f t="shared" si="39"/>
        <v>1083064.7893550198</v>
      </c>
    </row>
    <row r="163" spans="1:21" x14ac:dyDescent="0.25">
      <c r="A163" s="94">
        <f t="shared" si="40"/>
        <v>48519</v>
      </c>
      <c r="B163" s="95">
        <v>143</v>
      </c>
      <c r="C163" s="82">
        <f t="shared" si="30"/>
        <v>786882.57664596522</v>
      </c>
      <c r="D163" s="96">
        <f t="shared" si="31"/>
        <v>2295.0741818840606</v>
      </c>
      <c r="E163" s="96">
        <f t="shared" si="32"/>
        <v>6262.2556215224549</v>
      </c>
      <c r="F163" s="96">
        <f t="shared" si="33"/>
        <v>8557.3298034065156</v>
      </c>
      <c r="G163" s="96">
        <f t="shared" si="34"/>
        <v>780620.32102444279</v>
      </c>
      <c r="O163" s="176">
        <f t="shared" si="41"/>
        <v>48519</v>
      </c>
      <c r="P163" s="152">
        <v>143</v>
      </c>
      <c r="Q163" s="157">
        <f t="shared" si="35"/>
        <v>1083064.7893550198</v>
      </c>
      <c r="R163" s="177">
        <f t="shared" si="36"/>
        <v>3158.9389689521399</v>
      </c>
      <c r="S163" s="177">
        <f t="shared" si="37"/>
        <v>8847.1513745235552</v>
      </c>
      <c r="T163" s="177">
        <f t="shared" si="38"/>
        <v>12006.090343475695</v>
      </c>
      <c r="U163" s="177">
        <f t="shared" si="39"/>
        <v>1074217.6379804963</v>
      </c>
    </row>
    <row r="164" spans="1:21" x14ac:dyDescent="0.25">
      <c r="A164" s="94">
        <f t="shared" si="40"/>
        <v>48549</v>
      </c>
      <c r="B164" s="95">
        <v>144</v>
      </c>
      <c r="C164" s="82">
        <f t="shared" si="30"/>
        <v>780620.32102444279</v>
      </c>
      <c r="D164" s="96">
        <f t="shared" si="31"/>
        <v>2276.80926965462</v>
      </c>
      <c r="E164" s="96">
        <f t="shared" si="32"/>
        <v>6280.5205337518964</v>
      </c>
      <c r="F164" s="96">
        <f t="shared" si="33"/>
        <v>8557.3298034065156</v>
      </c>
      <c r="G164" s="96">
        <f t="shared" si="34"/>
        <v>774339.80049069086</v>
      </c>
      <c r="O164" s="176">
        <f t="shared" si="41"/>
        <v>48549</v>
      </c>
      <c r="P164" s="152">
        <v>144</v>
      </c>
      <c r="Q164" s="157">
        <f t="shared" si="35"/>
        <v>1074217.6379804963</v>
      </c>
      <c r="R164" s="177">
        <f t="shared" si="36"/>
        <v>3133.1347774431124</v>
      </c>
      <c r="S164" s="177">
        <f t="shared" si="37"/>
        <v>8872.9555660325841</v>
      </c>
      <c r="T164" s="177">
        <f t="shared" si="38"/>
        <v>12006.090343475696</v>
      </c>
      <c r="U164" s="177">
        <f t="shared" si="39"/>
        <v>1065344.6824144637</v>
      </c>
    </row>
    <row r="165" spans="1:21" x14ac:dyDescent="0.25">
      <c r="A165" s="94">
        <f t="shared" si="40"/>
        <v>48580</v>
      </c>
      <c r="B165" s="95">
        <v>145</v>
      </c>
      <c r="C165" s="82">
        <f t="shared" si="30"/>
        <v>774339.80049069086</v>
      </c>
      <c r="D165" s="96">
        <f t="shared" si="31"/>
        <v>2258.4910847645106</v>
      </c>
      <c r="E165" s="96">
        <f t="shared" si="32"/>
        <v>6298.8387186420068</v>
      </c>
      <c r="F165" s="96">
        <f t="shared" si="33"/>
        <v>8557.3298034065174</v>
      </c>
      <c r="G165" s="96">
        <f t="shared" si="34"/>
        <v>768040.96177204885</v>
      </c>
      <c r="O165" s="176">
        <f t="shared" si="41"/>
        <v>48580</v>
      </c>
      <c r="P165" s="152">
        <v>145</v>
      </c>
      <c r="Q165" s="157">
        <f t="shared" si="35"/>
        <v>1065344.6824144637</v>
      </c>
      <c r="R165" s="177">
        <f t="shared" si="36"/>
        <v>3107.2553237088505</v>
      </c>
      <c r="S165" s="177">
        <f t="shared" si="37"/>
        <v>8898.835019766846</v>
      </c>
      <c r="T165" s="177">
        <f t="shared" si="38"/>
        <v>12006.090343475696</v>
      </c>
      <c r="U165" s="177">
        <f t="shared" si="39"/>
        <v>1056445.8473946969</v>
      </c>
    </row>
    <row r="166" spans="1:21" x14ac:dyDescent="0.25">
      <c r="A166" s="94">
        <f t="shared" si="40"/>
        <v>48611</v>
      </c>
      <c r="B166" s="95">
        <v>146</v>
      </c>
      <c r="C166" s="82">
        <f t="shared" si="30"/>
        <v>768040.96177204885</v>
      </c>
      <c r="D166" s="96">
        <f t="shared" si="31"/>
        <v>2240.119471835138</v>
      </c>
      <c r="E166" s="96">
        <f t="shared" si="32"/>
        <v>6317.2103315713784</v>
      </c>
      <c r="F166" s="96">
        <f t="shared" si="33"/>
        <v>8557.3298034065156</v>
      </c>
      <c r="G166" s="96">
        <f t="shared" si="34"/>
        <v>761723.75144047744</v>
      </c>
      <c r="O166" s="176">
        <f t="shared" si="41"/>
        <v>48611</v>
      </c>
      <c r="P166" s="152">
        <v>146</v>
      </c>
      <c r="Q166" s="157">
        <f t="shared" si="35"/>
        <v>1056445.8473946969</v>
      </c>
      <c r="R166" s="177">
        <f t="shared" si="36"/>
        <v>3081.3003882345306</v>
      </c>
      <c r="S166" s="177">
        <f t="shared" si="37"/>
        <v>8924.7899552411654</v>
      </c>
      <c r="T166" s="177">
        <f t="shared" si="38"/>
        <v>12006.090343475696</v>
      </c>
      <c r="U166" s="177">
        <f t="shared" si="39"/>
        <v>1047521.0574394558</v>
      </c>
    </row>
    <row r="167" spans="1:21" x14ac:dyDescent="0.25">
      <c r="A167" s="94">
        <f t="shared" si="40"/>
        <v>48639</v>
      </c>
      <c r="B167" s="95">
        <v>147</v>
      </c>
      <c r="C167" s="82">
        <f t="shared" si="30"/>
        <v>761723.75144047744</v>
      </c>
      <c r="D167" s="96">
        <f t="shared" si="31"/>
        <v>2221.6942750347216</v>
      </c>
      <c r="E167" s="96">
        <f t="shared" si="32"/>
        <v>6335.635528371794</v>
      </c>
      <c r="F167" s="96">
        <f t="shared" si="33"/>
        <v>8557.3298034065156</v>
      </c>
      <c r="G167" s="96">
        <f t="shared" si="34"/>
        <v>755388.11591210566</v>
      </c>
      <c r="O167" s="176">
        <f t="shared" si="41"/>
        <v>48639</v>
      </c>
      <c r="P167" s="152">
        <v>147</v>
      </c>
      <c r="Q167" s="157">
        <f t="shared" si="35"/>
        <v>1047521.0574394558</v>
      </c>
      <c r="R167" s="177">
        <f t="shared" si="36"/>
        <v>3055.2697508650772</v>
      </c>
      <c r="S167" s="177">
        <f t="shared" si="37"/>
        <v>8950.8205926106184</v>
      </c>
      <c r="T167" s="177">
        <f t="shared" si="38"/>
        <v>12006.090343475695</v>
      </c>
      <c r="U167" s="177">
        <f t="shared" si="39"/>
        <v>1038570.2368468451</v>
      </c>
    </row>
    <row r="168" spans="1:21" x14ac:dyDescent="0.25">
      <c r="A168" s="94">
        <f t="shared" si="40"/>
        <v>48670</v>
      </c>
      <c r="B168" s="95">
        <v>148</v>
      </c>
      <c r="C168" s="82">
        <f t="shared" si="30"/>
        <v>755388.11591210566</v>
      </c>
      <c r="D168" s="96">
        <f t="shared" si="31"/>
        <v>2203.2153380769701</v>
      </c>
      <c r="E168" s="96">
        <f t="shared" si="32"/>
        <v>6354.1144653295451</v>
      </c>
      <c r="F168" s="96">
        <f t="shared" si="33"/>
        <v>8557.3298034065156</v>
      </c>
      <c r="G168" s="96">
        <f t="shared" si="34"/>
        <v>749034.00144677609</v>
      </c>
      <c r="O168" s="176">
        <f t="shared" si="41"/>
        <v>48670</v>
      </c>
      <c r="P168" s="152">
        <v>148</v>
      </c>
      <c r="Q168" s="157">
        <f t="shared" si="35"/>
        <v>1038570.2368468451</v>
      </c>
      <c r="R168" s="177">
        <f t="shared" si="36"/>
        <v>3029.1631908032964</v>
      </c>
      <c r="S168" s="177">
        <f t="shared" si="37"/>
        <v>8976.9271526723987</v>
      </c>
      <c r="T168" s="177">
        <f t="shared" si="38"/>
        <v>12006.090343475695</v>
      </c>
      <c r="U168" s="177">
        <f t="shared" si="39"/>
        <v>1029593.3096941727</v>
      </c>
    </row>
    <row r="169" spans="1:21" x14ac:dyDescent="0.25">
      <c r="A169" s="94">
        <f t="shared" si="40"/>
        <v>48700</v>
      </c>
      <c r="B169" s="95">
        <v>149</v>
      </c>
      <c r="C169" s="82">
        <f t="shared" si="30"/>
        <v>749034.00144677609</v>
      </c>
      <c r="D169" s="96">
        <f t="shared" si="31"/>
        <v>2184.6825042197597</v>
      </c>
      <c r="E169" s="96">
        <f t="shared" si="32"/>
        <v>6372.6472991867568</v>
      </c>
      <c r="F169" s="96">
        <f t="shared" si="33"/>
        <v>8557.3298034065156</v>
      </c>
      <c r="G169" s="96">
        <f t="shared" si="34"/>
        <v>742661.3541475893</v>
      </c>
      <c r="O169" s="176">
        <f t="shared" si="41"/>
        <v>48700</v>
      </c>
      <c r="P169" s="152">
        <v>149</v>
      </c>
      <c r="Q169" s="157">
        <f t="shared" si="35"/>
        <v>1029593.3096941727</v>
      </c>
      <c r="R169" s="177">
        <f t="shared" si="36"/>
        <v>3002.980486608003</v>
      </c>
      <c r="S169" s="177">
        <f t="shared" si="37"/>
        <v>9003.1098568676935</v>
      </c>
      <c r="T169" s="177">
        <f t="shared" si="38"/>
        <v>12006.090343475696</v>
      </c>
      <c r="U169" s="177">
        <f t="shared" si="39"/>
        <v>1020590.199837305</v>
      </c>
    </row>
    <row r="170" spans="1:21" x14ac:dyDescent="0.25">
      <c r="A170" s="94">
        <f t="shared" si="40"/>
        <v>48731</v>
      </c>
      <c r="B170" s="95">
        <v>150</v>
      </c>
      <c r="C170" s="82">
        <f t="shared" si="30"/>
        <v>742661.3541475893</v>
      </c>
      <c r="D170" s="96">
        <f t="shared" si="31"/>
        <v>2166.0956162637981</v>
      </c>
      <c r="E170" s="96">
        <f t="shared" si="32"/>
        <v>6391.2341871427188</v>
      </c>
      <c r="F170" s="96">
        <f t="shared" si="33"/>
        <v>8557.3298034065174</v>
      </c>
      <c r="G170" s="96">
        <f t="shared" si="34"/>
        <v>736270.11996044661</v>
      </c>
      <c r="O170" s="176">
        <f t="shared" si="41"/>
        <v>48731</v>
      </c>
      <c r="P170" s="152">
        <v>150</v>
      </c>
      <c r="Q170" s="157">
        <f t="shared" si="35"/>
        <v>1020590.199837305</v>
      </c>
      <c r="R170" s="177">
        <f t="shared" si="36"/>
        <v>2976.7214161921379</v>
      </c>
      <c r="S170" s="177">
        <f t="shared" si="37"/>
        <v>9029.36892728356</v>
      </c>
      <c r="T170" s="177">
        <f t="shared" si="38"/>
        <v>12006.090343475698</v>
      </c>
      <c r="U170" s="177">
        <f t="shared" si="39"/>
        <v>1011560.8309100214</v>
      </c>
    </row>
    <row r="171" spans="1:21" x14ac:dyDescent="0.25">
      <c r="A171" s="94">
        <f t="shared" si="40"/>
        <v>48761</v>
      </c>
      <c r="B171" s="95">
        <v>151</v>
      </c>
      <c r="C171" s="82">
        <f t="shared" si="30"/>
        <v>736270.11996044661</v>
      </c>
      <c r="D171" s="96">
        <f t="shared" si="31"/>
        <v>2147.4545165512986</v>
      </c>
      <c r="E171" s="96">
        <f t="shared" si="32"/>
        <v>6409.8752868552183</v>
      </c>
      <c r="F171" s="96">
        <f t="shared" si="33"/>
        <v>8557.3298034065174</v>
      </c>
      <c r="G171" s="96">
        <f t="shared" si="34"/>
        <v>729860.24467359134</v>
      </c>
      <c r="O171" s="176">
        <f t="shared" si="41"/>
        <v>48761</v>
      </c>
      <c r="P171" s="152">
        <v>151</v>
      </c>
      <c r="Q171" s="157">
        <f t="shared" si="35"/>
        <v>1011560.8309100214</v>
      </c>
      <c r="R171" s="177">
        <f t="shared" si="36"/>
        <v>2950.3857568208946</v>
      </c>
      <c r="S171" s="177">
        <f t="shared" si="37"/>
        <v>9055.7045866548015</v>
      </c>
      <c r="T171" s="177">
        <f t="shared" si="38"/>
        <v>12006.090343475696</v>
      </c>
      <c r="U171" s="177">
        <f t="shared" si="39"/>
        <v>1002505.1263233667</v>
      </c>
    </row>
    <row r="172" spans="1:21" x14ac:dyDescent="0.25">
      <c r="A172" s="94">
        <f t="shared" si="40"/>
        <v>48792</v>
      </c>
      <c r="B172" s="95">
        <v>152</v>
      </c>
      <c r="C172" s="82">
        <f t="shared" si="30"/>
        <v>729860.24467359134</v>
      </c>
      <c r="D172" s="96">
        <f t="shared" si="31"/>
        <v>2128.7590469646375</v>
      </c>
      <c r="E172" s="96">
        <f t="shared" si="32"/>
        <v>6428.5707564418799</v>
      </c>
      <c r="F172" s="96">
        <f t="shared" si="33"/>
        <v>8557.3298034065174</v>
      </c>
      <c r="G172" s="96">
        <f t="shared" si="34"/>
        <v>723431.67391714943</v>
      </c>
      <c r="O172" s="176">
        <f t="shared" si="41"/>
        <v>48792</v>
      </c>
      <c r="P172" s="152">
        <v>152</v>
      </c>
      <c r="Q172" s="157">
        <f t="shared" si="35"/>
        <v>1002505.1263233667</v>
      </c>
      <c r="R172" s="177">
        <f t="shared" si="36"/>
        <v>2923.9732851098179</v>
      </c>
      <c r="S172" s="177">
        <f t="shared" si="37"/>
        <v>9082.1170583658786</v>
      </c>
      <c r="T172" s="177">
        <f t="shared" si="38"/>
        <v>12006.090343475696</v>
      </c>
      <c r="U172" s="177">
        <f t="shared" si="39"/>
        <v>993423.00926500082</v>
      </c>
    </row>
    <row r="173" spans="1:21" x14ac:dyDescent="0.25">
      <c r="A173" s="94">
        <f t="shared" si="40"/>
        <v>48823</v>
      </c>
      <c r="B173" s="95">
        <v>153</v>
      </c>
      <c r="C173" s="82">
        <f t="shared" si="30"/>
        <v>723431.67391714943</v>
      </c>
      <c r="D173" s="96">
        <f t="shared" si="31"/>
        <v>2110.0090489250151</v>
      </c>
      <c r="E173" s="96">
        <f t="shared" si="32"/>
        <v>6447.3207544815004</v>
      </c>
      <c r="F173" s="96">
        <f t="shared" si="33"/>
        <v>8557.3298034065156</v>
      </c>
      <c r="G173" s="96">
        <f t="shared" si="34"/>
        <v>716984.35316266795</v>
      </c>
      <c r="O173" s="176">
        <f t="shared" si="41"/>
        <v>48823</v>
      </c>
      <c r="P173" s="152">
        <v>153</v>
      </c>
      <c r="Q173" s="157">
        <f t="shared" si="35"/>
        <v>993423.00926500082</v>
      </c>
      <c r="R173" s="177">
        <f t="shared" si="36"/>
        <v>2897.4837770229174</v>
      </c>
      <c r="S173" s="177">
        <f t="shared" si="37"/>
        <v>9108.6065664527778</v>
      </c>
      <c r="T173" s="177">
        <f t="shared" si="38"/>
        <v>12006.090343475695</v>
      </c>
      <c r="U173" s="177">
        <f t="shared" si="39"/>
        <v>984314.40269854805</v>
      </c>
    </row>
    <row r="174" spans="1:21" x14ac:dyDescent="0.25">
      <c r="A174" s="94">
        <f t="shared" si="40"/>
        <v>48853</v>
      </c>
      <c r="B174" s="95">
        <v>154</v>
      </c>
      <c r="C174" s="82">
        <f t="shared" si="30"/>
        <v>716984.35316266795</v>
      </c>
      <c r="D174" s="96">
        <f t="shared" si="31"/>
        <v>2091.2043633911107</v>
      </c>
      <c r="E174" s="96">
        <f t="shared" si="32"/>
        <v>6466.1254400154066</v>
      </c>
      <c r="F174" s="96">
        <f t="shared" si="33"/>
        <v>8557.3298034065174</v>
      </c>
      <c r="G174" s="96">
        <f t="shared" si="34"/>
        <v>710518.22772265249</v>
      </c>
      <c r="O174" s="176">
        <f t="shared" si="41"/>
        <v>48853</v>
      </c>
      <c r="P174" s="152">
        <v>154</v>
      </c>
      <c r="Q174" s="157">
        <f t="shared" si="35"/>
        <v>984314.40269854805</v>
      </c>
      <c r="R174" s="177">
        <f t="shared" si="36"/>
        <v>2870.9170078707634</v>
      </c>
      <c r="S174" s="177">
        <f t="shared" si="37"/>
        <v>9135.1733356049335</v>
      </c>
      <c r="T174" s="177">
        <f t="shared" si="38"/>
        <v>12006.090343475696</v>
      </c>
      <c r="U174" s="177">
        <f t="shared" si="39"/>
        <v>975179.22936294309</v>
      </c>
    </row>
    <row r="175" spans="1:21" x14ac:dyDescent="0.25">
      <c r="A175" s="94">
        <f t="shared" si="40"/>
        <v>48884</v>
      </c>
      <c r="B175" s="95">
        <v>155</v>
      </c>
      <c r="C175" s="82">
        <f t="shared" si="30"/>
        <v>710518.22772265249</v>
      </c>
      <c r="D175" s="96">
        <f t="shared" si="31"/>
        <v>2072.3448308577326</v>
      </c>
      <c r="E175" s="96">
        <f t="shared" si="32"/>
        <v>6484.9849725487838</v>
      </c>
      <c r="F175" s="96">
        <f t="shared" si="33"/>
        <v>8557.3298034065156</v>
      </c>
      <c r="G175" s="96">
        <f t="shared" si="34"/>
        <v>704033.2427501037</v>
      </c>
      <c r="O175" s="176">
        <f t="shared" si="41"/>
        <v>48884</v>
      </c>
      <c r="P175" s="152">
        <v>155</v>
      </c>
      <c r="Q175" s="157">
        <f t="shared" si="35"/>
        <v>975179.22936294309</v>
      </c>
      <c r="R175" s="177">
        <f t="shared" si="36"/>
        <v>2844.2727523085823</v>
      </c>
      <c r="S175" s="177">
        <f t="shared" si="37"/>
        <v>9161.8175911671151</v>
      </c>
      <c r="T175" s="177">
        <f t="shared" si="38"/>
        <v>12006.090343475698</v>
      </c>
      <c r="U175" s="177">
        <f t="shared" si="39"/>
        <v>966017.41177177592</v>
      </c>
    </row>
    <row r="176" spans="1:21" x14ac:dyDescent="0.25">
      <c r="A176" s="94">
        <f t="shared" si="40"/>
        <v>48914</v>
      </c>
      <c r="B176" s="95">
        <v>156</v>
      </c>
      <c r="C176" s="82">
        <f t="shared" si="30"/>
        <v>704033.2427501037</v>
      </c>
      <c r="D176" s="96">
        <f t="shared" si="31"/>
        <v>2053.4302913544657</v>
      </c>
      <c r="E176" s="96">
        <f t="shared" si="32"/>
        <v>6503.8995120520522</v>
      </c>
      <c r="F176" s="96">
        <f t="shared" si="33"/>
        <v>8557.3298034065174</v>
      </c>
      <c r="G176" s="96">
        <f t="shared" si="34"/>
        <v>697529.34323805163</v>
      </c>
      <c r="O176" s="176">
        <f t="shared" si="41"/>
        <v>48914</v>
      </c>
      <c r="P176" s="152">
        <v>156</v>
      </c>
      <c r="Q176" s="157">
        <f t="shared" si="35"/>
        <v>966017.41177177592</v>
      </c>
      <c r="R176" s="177">
        <f t="shared" si="36"/>
        <v>2817.5507843343453</v>
      </c>
      <c r="S176" s="177">
        <f t="shared" si="37"/>
        <v>9188.5395591413526</v>
      </c>
      <c r="T176" s="177">
        <f t="shared" si="38"/>
        <v>12006.090343475698</v>
      </c>
      <c r="U176" s="177">
        <f t="shared" si="39"/>
        <v>956828.87221263454</v>
      </c>
    </row>
    <row r="177" spans="1:21" x14ac:dyDescent="0.25">
      <c r="A177" s="94">
        <f t="shared" si="40"/>
        <v>48945</v>
      </c>
      <c r="B177" s="95">
        <v>157</v>
      </c>
      <c r="C177" s="82">
        <f t="shared" si="30"/>
        <v>697529.34323805163</v>
      </c>
      <c r="D177" s="96">
        <f t="shared" si="31"/>
        <v>2034.4605844443129</v>
      </c>
      <c r="E177" s="96">
        <f t="shared" si="32"/>
        <v>6522.8692189622034</v>
      </c>
      <c r="F177" s="96">
        <f t="shared" si="33"/>
        <v>8557.3298034065156</v>
      </c>
      <c r="G177" s="96">
        <f t="shared" si="34"/>
        <v>691006.47401908948</v>
      </c>
      <c r="O177" s="176">
        <f t="shared" si="41"/>
        <v>48945</v>
      </c>
      <c r="P177" s="152">
        <v>157</v>
      </c>
      <c r="Q177" s="157">
        <f t="shared" si="35"/>
        <v>956828.87221263454</v>
      </c>
      <c r="R177" s="177">
        <f t="shared" si="36"/>
        <v>2790.7508772868491</v>
      </c>
      <c r="S177" s="177">
        <f t="shared" si="37"/>
        <v>9215.3394661888469</v>
      </c>
      <c r="T177" s="177">
        <f t="shared" si="38"/>
        <v>12006.090343475696</v>
      </c>
      <c r="U177" s="177">
        <f t="shared" si="39"/>
        <v>947613.53274644574</v>
      </c>
    </row>
    <row r="178" spans="1:21" x14ac:dyDescent="0.25">
      <c r="A178" s="94">
        <f t="shared" si="40"/>
        <v>48976</v>
      </c>
      <c r="B178" s="95">
        <v>158</v>
      </c>
      <c r="C178" s="82">
        <f t="shared" si="30"/>
        <v>691006.47401908948</v>
      </c>
      <c r="D178" s="96">
        <f t="shared" si="31"/>
        <v>2015.4355492223403</v>
      </c>
      <c r="E178" s="96">
        <f t="shared" si="32"/>
        <v>6541.894254184177</v>
      </c>
      <c r="F178" s="96">
        <f t="shared" si="33"/>
        <v>8557.3298034065174</v>
      </c>
      <c r="G178" s="96">
        <f t="shared" si="34"/>
        <v>684464.57976490527</v>
      </c>
      <c r="O178" s="176">
        <f t="shared" si="41"/>
        <v>48976</v>
      </c>
      <c r="P178" s="152">
        <v>158</v>
      </c>
      <c r="Q178" s="157">
        <f t="shared" si="35"/>
        <v>947613.53274644574</v>
      </c>
      <c r="R178" s="177">
        <f t="shared" si="36"/>
        <v>2763.8728038437985</v>
      </c>
      <c r="S178" s="177">
        <f t="shared" si="37"/>
        <v>9242.217539631898</v>
      </c>
      <c r="T178" s="177">
        <f t="shared" si="38"/>
        <v>12006.090343475696</v>
      </c>
      <c r="U178" s="177">
        <f t="shared" si="39"/>
        <v>938371.31520681386</v>
      </c>
    </row>
    <row r="179" spans="1:21" x14ac:dyDescent="0.25">
      <c r="A179" s="94">
        <f t="shared" si="40"/>
        <v>49004</v>
      </c>
      <c r="B179" s="95">
        <v>159</v>
      </c>
      <c r="C179" s="82">
        <f t="shared" si="30"/>
        <v>684464.57976490527</v>
      </c>
      <c r="D179" s="96">
        <f t="shared" si="31"/>
        <v>1996.3550243143027</v>
      </c>
      <c r="E179" s="96">
        <f t="shared" si="32"/>
        <v>6560.9747790922129</v>
      </c>
      <c r="F179" s="96">
        <f t="shared" si="33"/>
        <v>8557.3298034065156</v>
      </c>
      <c r="G179" s="96">
        <f t="shared" si="34"/>
        <v>677903.60498581303</v>
      </c>
      <c r="O179" s="176">
        <f t="shared" si="41"/>
        <v>49004</v>
      </c>
      <c r="P179" s="152">
        <v>159</v>
      </c>
      <c r="Q179" s="157">
        <f t="shared" si="35"/>
        <v>938371.31520681386</v>
      </c>
      <c r="R179" s="177">
        <f t="shared" si="36"/>
        <v>2736.9163360198718</v>
      </c>
      <c r="S179" s="177">
        <f t="shared" si="37"/>
        <v>9269.1740074558256</v>
      </c>
      <c r="T179" s="177">
        <f t="shared" si="38"/>
        <v>12006.090343475698</v>
      </c>
      <c r="U179" s="177">
        <f t="shared" si="39"/>
        <v>929102.14119935804</v>
      </c>
    </row>
    <row r="180" spans="1:21" x14ac:dyDescent="0.25">
      <c r="A180" s="94">
        <f t="shared" si="40"/>
        <v>49035</v>
      </c>
      <c r="B180" s="95">
        <v>160</v>
      </c>
      <c r="C180" s="82">
        <f t="shared" si="30"/>
        <v>677903.60498581303</v>
      </c>
      <c r="D180" s="96">
        <f t="shared" si="31"/>
        <v>1977.2188478752844</v>
      </c>
      <c r="E180" s="96">
        <f t="shared" si="32"/>
        <v>6580.1109555312323</v>
      </c>
      <c r="F180" s="96">
        <f t="shared" si="33"/>
        <v>8557.3298034065174</v>
      </c>
      <c r="G180" s="96">
        <f t="shared" si="34"/>
        <v>671323.49403028178</v>
      </c>
      <c r="O180" s="176">
        <f t="shared" si="41"/>
        <v>49035</v>
      </c>
      <c r="P180" s="152">
        <v>160</v>
      </c>
      <c r="Q180" s="157">
        <f t="shared" si="35"/>
        <v>929102.14119935804</v>
      </c>
      <c r="R180" s="177">
        <f t="shared" si="36"/>
        <v>2709.8812451647932</v>
      </c>
      <c r="S180" s="177">
        <f t="shared" si="37"/>
        <v>9296.2090983109047</v>
      </c>
      <c r="T180" s="177">
        <f t="shared" si="38"/>
        <v>12006.090343475698</v>
      </c>
      <c r="U180" s="177">
        <f t="shared" si="39"/>
        <v>919805.93210104713</v>
      </c>
    </row>
    <row r="181" spans="1:21" x14ac:dyDescent="0.25">
      <c r="A181" s="94">
        <f t="shared" si="40"/>
        <v>49065</v>
      </c>
      <c r="B181" s="95">
        <v>161</v>
      </c>
      <c r="C181" s="82">
        <f t="shared" si="30"/>
        <v>671323.49403028178</v>
      </c>
      <c r="D181" s="96">
        <f t="shared" si="31"/>
        <v>1958.0268575883176</v>
      </c>
      <c r="E181" s="96">
        <f t="shared" si="32"/>
        <v>6599.3029458181982</v>
      </c>
      <c r="F181" s="96">
        <f t="shared" si="33"/>
        <v>8557.3298034065156</v>
      </c>
      <c r="G181" s="96">
        <f t="shared" si="34"/>
        <v>664724.19108446361</v>
      </c>
      <c r="O181" s="176">
        <f t="shared" si="41"/>
        <v>49065</v>
      </c>
      <c r="P181" s="152">
        <v>161</v>
      </c>
      <c r="Q181" s="157">
        <f t="shared" si="35"/>
        <v>919805.93210104713</v>
      </c>
      <c r="R181" s="177">
        <f t="shared" si="36"/>
        <v>2682.7673019613853</v>
      </c>
      <c r="S181" s="177">
        <f t="shared" si="37"/>
        <v>9323.3230415143098</v>
      </c>
      <c r="T181" s="177">
        <f t="shared" si="38"/>
        <v>12006.090343475695</v>
      </c>
      <c r="U181" s="177">
        <f t="shared" si="39"/>
        <v>910482.60905953287</v>
      </c>
    </row>
    <row r="182" spans="1:21" x14ac:dyDescent="0.25">
      <c r="A182" s="94">
        <f t="shared" si="40"/>
        <v>49096</v>
      </c>
      <c r="B182" s="95">
        <v>162</v>
      </c>
      <c r="C182" s="82">
        <f t="shared" si="30"/>
        <v>664724.19108446361</v>
      </c>
      <c r="D182" s="96">
        <f t="shared" si="31"/>
        <v>1938.7788906630149</v>
      </c>
      <c r="E182" s="96">
        <f t="shared" si="32"/>
        <v>6618.5509127435016</v>
      </c>
      <c r="F182" s="96">
        <f t="shared" si="33"/>
        <v>8557.3298034065156</v>
      </c>
      <c r="G182" s="96">
        <f t="shared" si="34"/>
        <v>658105.64017172006</v>
      </c>
      <c r="O182" s="176">
        <f t="shared" si="41"/>
        <v>49096</v>
      </c>
      <c r="P182" s="152">
        <v>162</v>
      </c>
      <c r="Q182" s="157">
        <f t="shared" si="35"/>
        <v>910482.60905953287</v>
      </c>
      <c r="R182" s="177">
        <f t="shared" si="36"/>
        <v>2655.5742764236356</v>
      </c>
      <c r="S182" s="177">
        <f t="shared" si="37"/>
        <v>9350.5160670520618</v>
      </c>
      <c r="T182" s="177">
        <f t="shared" si="38"/>
        <v>12006.090343475698</v>
      </c>
      <c r="U182" s="177">
        <f t="shared" si="39"/>
        <v>901132.09299248084</v>
      </c>
    </row>
    <row r="183" spans="1:21" x14ac:dyDescent="0.25">
      <c r="A183" s="94">
        <f t="shared" si="40"/>
        <v>49126</v>
      </c>
      <c r="B183" s="95">
        <v>163</v>
      </c>
      <c r="C183" s="82">
        <f t="shared" si="30"/>
        <v>658105.64017172006</v>
      </c>
      <c r="D183" s="96">
        <f t="shared" si="31"/>
        <v>1919.4747838341791</v>
      </c>
      <c r="E183" s="96">
        <f t="shared" si="32"/>
        <v>6637.8550195723365</v>
      </c>
      <c r="F183" s="96">
        <f t="shared" si="33"/>
        <v>8557.3298034065156</v>
      </c>
      <c r="G183" s="96">
        <f t="shared" si="34"/>
        <v>651467.78515214776</v>
      </c>
      <c r="O183" s="176">
        <f t="shared" si="41"/>
        <v>49126</v>
      </c>
      <c r="P183" s="152">
        <v>163</v>
      </c>
      <c r="Q183" s="157">
        <f t="shared" si="35"/>
        <v>901132.09299248084</v>
      </c>
      <c r="R183" s="177">
        <f t="shared" si="36"/>
        <v>2628.3019378947338</v>
      </c>
      <c r="S183" s="177">
        <f t="shared" si="37"/>
        <v>9377.7884055809627</v>
      </c>
      <c r="T183" s="177">
        <f t="shared" si="38"/>
        <v>12006.090343475696</v>
      </c>
      <c r="U183" s="177">
        <f t="shared" si="39"/>
        <v>891754.30458689993</v>
      </c>
    </row>
    <row r="184" spans="1:21" x14ac:dyDescent="0.25">
      <c r="A184" s="94">
        <f t="shared" si="40"/>
        <v>49157</v>
      </c>
      <c r="B184" s="95">
        <v>164</v>
      </c>
      <c r="C184" s="82">
        <f t="shared" si="30"/>
        <v>651467.78515214776</v>
      </c>
      <c r="D184" s="96">
        <f t="shared" si="31"/>
        <v>1900.114373360427</v>
      </c>
      <c r="E184" s="96">
        <f t="shared" si="32"/>
        <v>6657.2154300460888</v>
      </c>
      <c r="F184" s="96">
        <f t="shared" si="33"/>
        <v>8557.3298034065156</v>
      </c>
      <c r="G184" s="96">
        <f t="shared" si="34"/>
        <v>644810.56972210167</v>
      </c>
      <c r="O184" s="176">
        <f t="shared" si="41"/>
        <v>49157</v>
      </c>
      <c r="P184" s="152">
        <v>164</v>
      </c>
      <c r="Q184" s="157">
        <f t="shared" si="35"/>
        <v>891754.30458689993</v>
      </c>
      <c r="R184" s="177">
        <f t="shared" si="36"/>
        <v>2600.950055045123</v>
      </c>
      <c r="S184" s="177">
        <f t="shared" si="37"/>
        <v>9405.1402884305735</v>
      </c>
      <c r="T184" s="177">
        <f t="shared" si="38"/>
        <v>12006.090343475696</v>
      </c>
      <c r="U184" s="177">
        <f t="shared" si="39"/>
        <v>882349.16429846932</v>
      </c>
    </row>
    <row r="185" spans="1:21" x14ac:dyDescent="0.25">
      <c r="A185" s="94">
        <f t="shared" si="40"/>
        <v>49188</v>
      </c>
      <c r="B185" s="95">
        <v>165</v>
      </c>
      <c r="C185" s="82">
        <f t="shared" si="30"/>
        <v>644810.56972210167</v>
      </c>
      <c r="D185" s="96">
        <f t="shared" si="31"/>
        <v>1880.697495022793</v>
      </c>
      <c r="E185" s="96">
        <f t="shared" si="32"/>
        <v>6676.6323083837233</v>
      </c>
      <c r="F185" s="96">
        <f t="shared" si="33"/>
        <v>8557.3298034065156</v>
      </c>
      <c r="G185" s="96">
        <f t="shared" si="34"/>
        <v>638133.93741371797</v>
      </c>
      <c r="O185" s="176">
        <f t="shared" si="41"/>
        <v>49188</v>
      </c>
      <c r="P185" s="152">
        <v>165</v>
      </c>
      <c r="Q185" s="157">
        <f t="shared" si="35"/>
        <v>882349.16429846932</v>
      </c>
      <c r="R185" s="177">
        <f t="shared" si="36"/>
        <v>2573.5183958705338</v>
      </c>
      <c r="S185" s="177">
        <f t="shared" si="37"/>
        <v>9432.5719476051636</v>
      </c>
      <c r="T185" s="177">
        <f t="shared" si="38"/>
        <v>12006.090343475698</v>
      </c>
      <c r="U185" s="177">
        <f t="shared" si="39"/>
        <v>872916.5923508642</v>
      </c>
    </row>
    <row r="186" spans="1:21" x14ac:dyDescent="0.25">
      <c r="A186" s="94">
        <f t="shared" si="40"/>
        <v>49218</v>
      </c>
      <c r="B186" s="95">
        <v>166</v>
      </c>
      <c r="C186" s="82">
        <f t="shared" si="30"/>
        <v>638133.93741371797</v>
      </c>
      <c r="D186" s="96">
        <f t="shared" si="31"/>
        <v>1861.2239841233397</v>
      </c>
      <c r="E186" s="96">
        <f t="shared" si="32"/>
        <v>6696.1058192831761</v>
      </c>
      <c r="F186" s="96">
        <f t="shared" si="33"/>
        <v>8557.3298034065156</v>
      </c>
      <c r="G186" s="96">
        <f t="shared" si="34"/>
        <v>631437.8315944348</v>
      </c>
      <c r="O186" s="176">
        <f t="shared" si="41"/>
        <v>49218</v>
      </c>
      <c r="P186" s="152">
        <v>166</v>
      </c>
      <c r="Q186" s="157">
        <f t="shared" si="35"/>
        <v>872916.5923508642</v>
      </c>
      <c r="R186" s="177">
        <f t="shared" si="36"/>
        <v>2546.0067276900181</v>
      </c>
      <c r="S186" s="177">
        <f t="shared" si="37"/>
        <v>9460.0836157856775</v>
      </c>
      <c r="T186" s="177">
        <f t="shared" si="38"/>
        <v>12006.090343475695</v>
      </c>
      <c r="U186" s="177">
        <f t="shared" si="39"/>
        <v>863456.5087350785</v>
      </c>
    </row>
    <row r="187" spans="1:21" x14ac:dyDescent="0.25">
      <c r="A187" s="94">
        <f t="shared" si="40"/>
        <v>49249</v>
      </c>
      <c r="B187" s="95">
        <v>167</v>
      </c>
      <c r="C187" s="82">
        <f t="shared" si="30"/>
        <v>631437.8315944348</v>
      </c>
      <c r="D187" s="96">
        <f t="shared" si="31"/>
        <v>1841.6936754837641</v>
      </c>
      <c r="E187" s="96">
        <f t="shared" si="32"/>
        <v>6715.6361279227531</v>
      </c>
      <c r="F187" s="96">
        <f t="shared" si="33"/>
        <v>8557.3298034065174</v>
      </c>
      <c r="G187" s="96">
        <f t="shared" si="34"/>
        <v>624722.195466512</v>
      </c>
      <c r="O187" s="176">
        <f t="shared" si="41"/>
        <v>49249</v>
      </c>
      <c r="P187" s="152">
        <v>167</v>
      </c>
      <c r="Q187" s="157">
        <f t="shared" si="35"/>
        <v>863456.5087350785</v>
      </c>
      <c r="R187" s="177">
        <f t="shared" si="36"/>
        <v>2518.4148171439765</v>
      </c>
      <c r="S187" s="177">
        <f t="shared" si="37"/>
        <v>9487.6755263317191</v>
      </c>
      <c r="T187" s="177">
        <f t="shared" si="38"/>
        <v>12006.090343475695</v>
      </c>
      <c r="U187" s="177">
        <f t="shared" si="39"/>
        <v>853968.83320874674</v>
      </c>
    </row>
    <row r="188" spans="1:21" x14ac:dyDescent="0.25">
      <c r="A188" s="94">
        <f t="shared" si="40"/>
        <v>49279</v>
      </c>
      <c r="B188" s="95">
        <v>168</v>
      </c>
      <c r="C188" s="82">
        <f t="shared" si="30"/>
        <v>624722.195466512</v>
      </c>
      <c r="D188" s="96">
        <f t="shared" si="31"/>
        <v>1822.1064034439889</v>
      </c>
      <c r="E188" s="96">
        <f t="shared" si="32"/>
        <v>6735.2233999625278</v>
      </c>
      <c r="F188" s="96">
        <f t="shared" si="33"/>
        <v>8557.3298034065174</v>
      </c>
      <c r="G188" s="96">
        <f t="shared" si="34"/>
        <v>617986.97206654947</v>
      </c>
      <c r="O188" s="176">
        <f t="shared" si="41"/>
        <v>49279</v>
      </c>
      <c r="P188" s="152">
        <v>168</v>
      </c>
      <c r="Q188" s="157">
        <f t="shared" si="35"/>
        <v>853968.83320874674</v>
      </c>
      <c r="R188" s="177">
        <f t="shared" si="36"/>
        <v>2490.742430192176</v>
      </c>
      <c r="S188" s="177">
        <f t="shared" si="37"/>
        <v>9515.3479132835218</v>
      </c>
      <c r="T188" s="177">
        <f t="shared" si="38"/>
        <v>12006.090343475698</v>
      </c>
      <c r="U188" s="177">
        <f t="shared" si="39"/>
        <v>844453.48529546324</v>
      </c>
    </row>
    <row r="189" spans="1:21" x14ac:dyDescent="0.25">
      <c r="A189" s="94">
        <f t="shared" si="40"/>
        <v>49310</v>
      </c>
      <c r="B189" s="95">
        <v>169</v>
      </c>
      <c r="C189" s="82">
        <f t="shared" si="30"/>
        <v>617986.97206654947</v>
      </c>
      <c r="D189" s="96">
        <f t="shared" si="31"/>
        <v>1802.4620018607657</v>
      </c>
      <c r="E189" s="96">
        <f t="shared" si="32"/>
        <v>6754.8678015457508</v>
      </c>
      <c r="F189" s="96">
        <f t="shared" si="33"/>
        <v>8557.3298034065156</v>
      </c>
      <c r="G189" s="96">
        <f t="shared" si="34"/>
        <v>611232.1042650037</v>
      </c>
      <c r="O189" s="176">
        <f t="shared" si="41"/>
        <v>49310</v>
      </c>
      <c r="P189" s="152">
        <v>169</v>
      </c>
      <c r="Q189" s="157">
        <f t="shared" si="35"/>
        <v>844453.48529546324</v>
      </c>
      <c r="R189" s="177">
        <f t="shared" si="36"/>
        <v>2462.9893321117661</v>
      </c>
      <c r="S189" s="177">
        <f t="shared" si="37"/>
        <v>9543.1010113639295</v>
      </c>
      <c r="T189" s="177">
        <f t="shared" si="38"/>
        <v>12006.090343475695</v>
      </c>
      <c r="U189" s="177">
        <f t="shared" si="39"/>
        <v>834910.38428409933</v>
      </c>
    </row>
    <row r="190" spans="1:21" x14ac:dyDescent="0.25">
      <c r="A190" s="94">
        <f t="shared" si="40"/>
        <v>49341</v>
      </c>
      <c r="B190" s="95">
        <v>170</v>
      </c>
      <c r="C190" s="82">
        <f t="shared" si="30"/>
        <v>611232.1042650037</v>
      </c>
      <c r="D190" s="96">
        <f t="shared" si="31"/>
        <v>1782.7603041062569</v>
      </c>
      <c r="E190" s="96">
        <f t="shared" si="32"/>
        <v>6774.5694993002589</v>
      </c>
      <c r="F190" s="96">
        <f t="shared" si="33"/>
        <v>8557.3298034065156</v>
      </c>
      <c r="G190" s="96">
        <f t="shared" si="34"/>
        <v>604457.53476570349</v>
      </c>
      <c r="O190" s="176">
        <f t="shared" si="41"/>
        <v>49341</v>
      </c>
      <c r="P190" s="152">
        <v>170</v>
      </c>
      <c r="Q190" s="157">
        <f t="shared" si="35"/>
        <v>834910.38428409933</v>
      </c>
      <c r="R190" s="177">
        <f t="shared" si="36"/>
        <v>2435.1552874952877</v>
      </c>
      <c r="S190" s="177">
        <f t="shared" si="37"/>
        <v>9570.9350559804097</v>
      </c>
      <c r="T190" s="177">
        <f t="shared" si="38"/>
        <v>12006.090343475698</v>
      </c>
      <c r="U190" s="177">
        <f t="shared" si="39"/>
        <v>825339.44922811887</v>
      </c>
    </row>
    <row r="191" spans="1:21" x14ac:dyDescent="0.25">
      <c r="A191" s="94">
        <f t="shared" si="40"/>
        <v>49369</v>
      </c>
      <c r="B191" s="95">
        <v>171</v>
      </c>
      <c r="C191" s="82">
        <f t="shared" si="30"/>
        <v>604457.53476570349</v>
      </c>
      <c r="D191" s="96">
        <f t="shared" si="31"/>
        <v>1763.0011430666309</v>
      </c>
      <c r="E191" s="96">
        <f t="shared" si="32"/>
        <v>6794.3286603398856</v>
      </c>
      <c r="F191" s="96">
        <f t="shared" si="33"/>
        <v>8557.3298034065156</v>
      </c>
      <c r="G191" s="96">
        <f t="shared" si="34"/>
        <v>597663.20610536356</v>
      </c>
      <c r="O191" s="176">
        <f t="shared" si="41"/>
        <v>49369</v>
      </c>
      <c r="P191" s="152">
        <v>171</v>
      </c>
      <c r="Q191" s="157">
        <f t="shared" si="35"/>
        <v>825339.44922811887</v>
      </c>
      <c r="R191" s="177">
        <f t="shared" si="36"/>
        <v>2407.2400602486782</v>
      </c>
      <c r="S191" s="177">
        <f t="shared" si="37"/>
        <v>9598.8502832270187</v>
      </c>
      <c r="T191" s="177">
        <f t="shared" si="38"/>
        <v>12006.090343475696</v>
      </c>
      <c r="U191" s="177">
        <f t="shared" si="39"/>
        <v>815740.59894489183</v>
      </c>
    </row>
    <row r="192" spans="1:21" x14ac:dyDescent="0.25">
      <c r="A192" s="94">
        <f t="shared" si="40"/>
        <v>49400</v>
      </c>
      <c r="B192" s="95">
        <v>172</v>
      </c>
      <c r="C192" s="82">
        <f t="shared" si="30"/>
        <v>597663.20610536356</v>
      </c>
      <c r="D192" s="96">
        <f t="shared" si="31"/>
        <v>1743.1843511406398</v>
      </c>
      <c r="E192" s="96">
        <f t="shared" si="32"/>
        <v>6814.1454522658769</v>
      </c>
      <c r="F192" s="96">
        <f t="shared" si="33"/>
        <v>8557.3298034065174</v>
      </c>
      <c r="G192" s="96">
        <f t="shared" si="34"/>
        <v>590849.06065309769</v>
      </c>
      <c r="O192" s="176">
        <f t="shared" si="41"/>
        <v>49400</v>
      </c>
      <c r="P192" s="152">
        <v>172</v>
      </c>
      <c r="Q192" s="157">
        <f t="shared" si="35"/>
        <v>815740.59894489183</v>
      </c>
      <c r="R192" s="177">
        <f t="shared" si="36"/>
        <v>2379.2434135892663</v>
      </c>
      <c r="S192" s="177">
        <f t="shared" si="37"/>
        <v>9626.8469298864311</v>
      </c>
      <c r="T192" s="177">
        <f t="shared" si="38"/>
        <v>12006.090343475698</v>
      </c>
      <c r="U192" s="177">
        <f t="shared" si="39"/>
        <v>806113.75201500545</v>
      </c>
    </row>
    <row r="193" spans="1:21" x14ac:dyDescent="0.25">
      <c r="A193" s="94">
        <f t="shared" si="40"/>
        <v>49430</v>
      </c>
      <c r="B193" s="95">
        <v>173</v>
      </c>
      <c r="C193" s="82">
        <f t="shared" si="30"/>
        <v>590849.06065309769</v>
      </c>
      <c r="D193" s="96">
        <f t="shared" si="31"/>
        <v>1723.3097602381977</v>
      </c>
      <c r="E193" s="96">
        <f t="shared" si="32"/>
        <v>6834.0200431683179</v>
      </c>
      <c r="F193" s="96">
        <f t="shared" si="33"/>
        <v>8557.3298034065156</v>
      </c>
      <c r="G193" s="96">
        <f t="shared" si="34"/>
        <v>584015.04060992936</v>
      </c>
      <c r="O193" s="176">
        <f t="shared" si="41"/>
        <v>49430</v>
      </c>
      <c r="P193" s="152">
        <v>173</v>
      </c>
      <c r="Q193" s="157">
        <f t="shared" si="35"/>
        <v>806113.75201500545</v>
      </c>
      <c r="R193" s="177">
        <f t="shared" si="36"/>
        <v>2351.1651100437634</v>
      </c>
      <c r="S193" s="177">
        <f t="shared" si="37"/>
        <v>9654.9252334319317</v>
      </c>
      <c r="T193" s="177">
        <f t="shared" si="38"/>
        <v>12006.090343475695</v>
      </c>
      <c r="U193" s="177">
        <f t="shared" si="39"/>
        <v>796458.82678157347</v>
      </c>
    </row>
    <row r="194" spans="1:21" x14ac:dyDescent="0.25">
      <c r="A194" s="94">
        <f t="shared" si="40"/>
        <v>49461</v>
      </c>
      <c r="B194" s="95">
        <v>174</v>
      </c>
      <c r="C194" s="82">
        <f t="shared" si="30"/>
        <v>584015.04060992936</v>
      </c>
      <c r="D194" s="96">
        <f t="shared" si="31"/>
        <v>1703.3772017789565</v>
      </c>
      <c r="E194" s="96">
        <f t="shared" si="32"/>
        <v>6853.9526016275586</v>
      </c>
      <c r="F194" s="96">
        <f t="shared" si="33"/>
        <v>8557.3298034065156</v>
      </c>
      <c r="G194" s="96">
        <f t="shared" si="34"/>
        <v>577161.0880083018</v>
      </c>
      <c r="O194" s="176">
        <f t="shared" si="41"/>
        <v>49461</v>
      </c>
      <c r="P194" s="152">
        <v>174</v>
      </c>
      <c r="Q194" s="157">
        <f t="shared" si="35"/>
        <v>796458.82678157347</v>
      </c>
      <c r="R194" s="177">
        <f t="shared" si="36"/>
        <v>2323.004911446254</v>
      </c>
      <c r="S194" s="177">
        <f t="shared" si="37"/>
        <v>9683.085432029442</v>
      </c>
      <c r="T194" s="177">
        <f t="shared" si="38"/>
        <v>12006.090343475696</v>
      </c>
      <c r="U194" s="177">
        <f t="shared" si="39"/>
        <v>786775.74134954403</v>
      </c>
    </row>
    <row r="195" spans="1:21" x14ac:dyDescent="0.25">
      <c r="A195" s="94">
        <f t="shared" si="40"/>
        <v>49491</v>
      </c>
      <c r="B195" s="95">
        <v>175</v>
      </c>
      <c r="C195" s="82">
        <f t="shared" si="30"/>
        <v>577161.0880083018</v>
      </c>
      <c r="D195" s="96">
        <f t="shared" si="31"/>
        <v>1683.3865066908763</v>
      </c>
      <c r="E195" s="96">
        <f t="shared" si="32"/>
        <v>6873.9432967156408</v>
      </c>
      <c r="F195" s="96">
        <f t="shared" si="33"/>
        <v>8557.3298034065174</v>
      </c>
      <c r="G195" s="96">
        <f t="shared" si="34"/>
        <v>570287.14471158618</v>
      </c>
      <c r="O195" s="176">
        <f t="shared" si="41"/>
        <v>49491</v>
      </c>
      <c r="P195" s="152">
        <v>175</v>
      </c>
      <c r="Q195" s="157">
        <f t="shared" si="35"/>
        <v>786775.74134954403</v>
      </c>
      <c r="R195" s="177">
        <f t="shared" si="36"/>
        <v>2294.7625789361687</v>
      </c>
      <c r="S195" s="177">
        <f t="shared" si="37"/>
        <v>9711.3277645395283</v>
      </c>
      <c r="T195" s="177">
        <f t="shared" si="38"/>
        <v>12006.090343475696</v>
      </c>
      <c r="U195" s="177">
        <f t="shared" si="39"/>
        <v>777064.41358500451</v>
      </c>
    </row>
    <row r="196" spans="1:21" x14ac:dyDescent="0.25">
      <c r="A196" s="94">
        <f t="shared" si="40"/>
        <v>49522</v>
      </c>
      <c r="B196" s="95">
        <v>176</v>
      </c>
      <c r="C196" s="82">
        <f t="shared" si="30"/>
        <v>570287.14471158618</v>
      </c>
      <c r="D196" s="96">
        <f t="shared" si="31"/>
        <v>1663.337505408789</v>
      </c>
      <c r="E196" s="96">
        <f t="shared" si="32"/>
        <v>6893.9922979977273</v>
      </c>
      <c r="F196" s="96">
        <f t="shared" si="33"/>
        <v>8557.3298034065156</v>
      </c>
      <c r="G196" s="96">
        <f t="shared" si="34"/>
        <v>563393.15241358848</v>
      </c>
      <c r="O196" s="176">
        <f t="shared" si="41"/>
        <v>49522</v>
      </c>
      <c r="P196" s="152">
        <v>176</v>
      </c>
      <c r="Q196" s="157">
        <f t="shared" si="35"/>
        <v>777064.41358500451</v>
      </c>
      <c r="R196" s="177">
        <f t="shared" si="36"/>
        <v>2266.4378729562609</v>
      </c>
      <c r="S196" s="177">
        <f t="shared" si="37"/>
        <v>9739.6524705194352</v>
      </c>
      <c r="T196" s="177">
        <f t="shared" si="38"/>
        <v>12006.090343475696</v>
      </c>
      <c r="U196" s="177">
        <f t="shared" si="39"/>
        <v>767324.7611144851</v>
      </c>
    </row>
    <row r="197" spans="1:21" x14ac:dyDescent="0.25">
      <c r="A197" s="94">
        <f t="shared" si="40"/>
        <v>49553</v>
      </c>
      <c r="B197" s="95">
        <v>177</v>
      </c>
      <c r="C197" s="82">
        <f t="shared" si="30"/>
        <v>563393.15241358848</v>
      </c>
      <c r="D197" s="96">
        <f t="shared" si="31"/>
        <v>1643.2300278729624</v>
      </c>
      <c r="E197" s="96">
        <f t="shared" si="32"/>
        <v>6914.0997755335538</v>
      </c>
      <c r="F197" s="96">
        <f t="shared" si="33"/>
        <v>8557.3298034065156</v>
      </c>
      <c r="G197" s="96">
        <f t="shared" si="34"/>
        <v>556479.05263805494</v>
      </c>
      <c r="O197" s="176">
        <f t="shared" si="41"/>
        <v>49553</v>
      </c>
      <c r="P197" s="152">
        <v>177</v>
      </c>
      <c r="Q197" s="157">
        <f t="shared" si="35"/>
        <v>767324.7611144851</v>
      </c>
      <c r="R197" s="177">
        <f t="shared" si="36"/>
        <v>2238.0305532505795</v>
      </c>
      <c r="S197" s="177">
        <f t="shared" si="37"/>
        <v>9768.0597902251156</v>
      </c>
      <c r="T197" s="177">
        <f t="shared" si="38"/>
        <v>12006.090343475695</v>
      </c>
      <c r="U197" s="177">
        <f t="shared" si="39"/>
        <v>757556.70132425998</v>
      </c>
    </row>
    <row r="198" spans="1:21" x14ac:dyDescent="0.25">
      <c r="A198" s="94">
        <f t="shared" si="40"/>
        <v>49583</v>
      </c>
      <c r="B198" s="95">
        <v>178</v>
      </c>
      <c r="C198" s="82">
        <f t="shared" si="30"/>
        <v>556479.05263805494</v>
      </c>
      <c r="D198" s="96">
        <f t="shared" si="31"/>
        <v>1623.0639035276558</v>
      </c>
      <c r="E198" s="96">
        <f t="shared" si="32"/>
        <v>6934.2658998788611</v>
      </c>
      <c r="F198" s="96">
        <f t="shared" si="33"/>
        <v>8557.3298034065174</v>
      </c>
      <c r="G198" s="96">
        <f t="shared" si="34"/>
        <v>549544.78673817613</v>
      </c>
      <c r="O198" s="176">
        <f t="shared" si="41"/>
        <v>49583</v>
      </c>
      <c r="P198" s="152">
        <v>178</v>
      </c>
      <c r="Q198" s="157">
        <f t="shared" si="35"/>
        <v>757556.70132425998</v>
      </c>
      <c r="R198" s="177">
        <f t="shared" si="36"/>
        <v>2209.5403788624226</v>
      </c>
      <c r="S198" s="177">
        <f t="shared" si="37"/>
        <v>9796.5499646132739</v>
      </c>
      <c r="T198" s="177">
        <f t="shared" si="38"/>
        <v>12006.090343475696</v>
      </c>
      <c r="U198" s="177">
        <f t="shared" si="39"/>
        <v>747760.1513596467</v>
      </c>
    </row>
    <row r="199" spans="1:21" x14ac:dyDescent="0.25">
      <c r="A199" s="94">
        <f t="shared" si="40"/>
        <v>49614</v>
      </c>
      <c r="B199" s="95">
        <v>179</v>
      </c>
      <c r="C199" s="82">
        <f t="shared" si="30"/>
        <v>549544.78673817613</v>
      </c>
      <c r="D199" s="96">
        <f t="shared" si="31"/>
        <v>1602.8389613196759</v>
      </c>
      <c r="E199" s="96">
        <f t="shared" si="32"/>
        <v>6954.4908420868396</v>
      </c>
      <c r="F199" s="96">
        <f t="shared" si="33"/>
        <v>8557.3298034065156</v>
      </c>
      <c r="G199" s="96">
        <f t="shared" si="34"/>
        <v>542590.29589608929</v>
      </c>
      <c r="O199" s="176">
        <f t="shared" si="41"/>
        <v>49614</v>
      </c>
      <c r="P199" s="152">
        <v>179</v>
      </c>
      <c r="Q199" s="157">
        <f t="shared" si="35"/>
        <v>747760.1513596467</v>
      </c>
      <c r="R199" s="177">
        <f t="shared" si="36"/>
        <v>2180.9671081323013</v>
      </c>
      <c r="S199" s="177">
        <f t="shared" si="37"/>
        <v>9825.1232353433952</v>
      </c>
      <c r="T199" s="177">
        <f t="shared" si="38"/>
        <v>12006.090343475696</v>
      </c>
      <c r="U199" s="177">
        <f t="shared" si="39"/>
        <v>737935.02812430332</v>
      </c>
    </row>
    <row r="200" spans="1:21" x14ac:dyDescent="0.25">
      <c r="A200" s="94">
        <f t="shared" si="40"/>
        <v>49644</v>
      </c>
      <c r="B200" s="95">
        <v>180</v>
      </c>
      <c r="C200" s="82">
        <f t="shared" si="30"/>
        <v>542590.29589608929</v>
      </c>
      <c r="D200" s="96">
        <f t="shared" si="31"/>
        <v>1582.5550296969227</v>
      </c>
      <c r="E200" s="96">
        <f t="shared" si="32"/>
        <v>6974.7747737095942</v>
      </c>
      <c r="F200" s="96">
        <f t="shared" si="33"/>
        <v>8557.3298034065174</v>
      </c>
      <c r="G200" s="96">
        <f t="shared" si="34"/>
        <v>535615.52112237969</v>
      </c>
      <c r="O200" s="176">
        <f t="shared" si="41"/>
        <v>49644</v>
      </c>
      <c r="P200" s="152">
        <v>180</v>
      </c>
      <c r="Q200" s="157">
        <f t="shared" si="35"/>
        <v>737935.02812430332</v>
      </c>
      <c r="R200" s="177">
        <f t="shared" si="36"/>
        <v>2152.3104986958829</v>
      </c>
      <c r="S200" s="177">
        <f t="shared" si="37"/>
        <v>9853.7798447798141</v>
      </c>
      <c r="T200" s="177">
        <f t="shared" si="38"/>
        <v>12006.090343475696</v>
      </c>
      <c r="U200" s="177">
        <f t="shared" si="39"/>
        <v>728081.24827952345</v>
      </c>
    </row>
    <row r="201" spans="1:21" x14ac:dyDescent="0.25">
      <c r="A201" s="94">
        <f t="shared" si="40"/>
        <v>49675</v>
      </c>
      <c r="B201" s="95">
        <v>181</v>
      </c>
      <c r="C201" s="82">
        <f t="shared" si="30"/>
        <v>535615.52112237969</v>
      </c>
      <c r="D201" s="96">
        <f t="shared" si="31"/>
        <v>1562.2119366069367</v>
      </c>
      <c r="E201" s="96">
        <f t="shared" si="32"/>
        <v>6995.11786679958</v>
      </c>
      <c r="F201" s="96">
        <f t="shared" si="33"/>
        <v>8557.3298034065174</v>
      </c>
      <c r="G201" s="96">
        <f t="shared" si="34"/>
        <v>528620.40325558011</v>
      </c>
      <c r="O201" s="176">
        <f t="shared" si="41"/>
        <v>49675</v>
      </c>
      <c r="P201" s="152">
        <v>181</v>
      </c>
      <c r="Q201" s="157">
        <f t="shared" si="35"/>
        <v>728081.24827952345</v>
      </c>
      <c r="R201" s="177">
        <f t="shared" si="36"/>
        <v>2123.5703074819417</v>
      </c>
      <c r="S201" s="177">
        <f t="shared" si="37"/>
        <v>9882.5200359937553</v>
      </c>
      <c r="T201" s="177">
        <f t="shared" si="38"/>
        <v>12006.090343475696</v>
      </c>
      <c r="U201" s="177">
        <f t="shared" si="39"/>
        <v>718198.72824352968</v>
      </c>
    </row>
    <row r="202" spans="1:21" x14ac:dyDescent="0.25">
      <c r="A202" s="94">
        <f t="shared" si="40"/>
        <v>49706</v>
      </c>
      <c r="B202" s="95">
        <v>182</v>
      </c>
      <c r="C202" s="82">
        <f t="shared" si="30"/>
        <v>528620.40325558011</v>
      </c>
      <c r="D202" s="96">
        <f t="shared" si="31"/>
        <v>1541.8095094954376</v>
      </c>
      <c r="E202" s="96">
        <f t="shared" si="32"/>
        <v>7015.5202939110786</v>
      </c>
      <c r="F202" s="96">
        <f t="shared" si="33"/>
        <v>8557.3298034065156</v>
      </c>
      <c r="G202" s="96">
        <f t="shared" si="34"/>
        <v>521604.88296166901</v>
      </c>
      <c r="O202" s="176">
        <f t="shared" si="41"/>
        <v>49706</v>
      </c>
      <c r="P202" s="152">
        <v>182</v>
      </c>
      <c r="Q202" s="157">
        <f t="shared" si="35"/>
        <v>718198.72824352968</v>
      </c>
      <c r="R202" s="177">
        <f t="shared" si="36"/>
        <v>2094.7462907102931</v>
      </c>
      <c r="S202" s="177">
        <f t="shared" si="37"/>
        <v>9911.344052765402</v>
      </c>
      <c r="T202" s="177">
        <f t="shared" si="38"/>
        <v>12006.090343475695</v>
      </c>
      <c r="U202" s="177">
        <f t="shared" si="39"/>
        <v>708287.38419076428</v>
      </c>
    </row>
    <row r="203" spans="1:21" x14ac:dyDescent="0.25">
      <c r="A203" s="94">
        <f t="shared" si="40"/>
        <v>49735</v>
      </c>
      <c r="B203" s="95">
        <v>183</v>
      </c>
      <c r="C203" s="82">
        <f t="shared" si="30"/>
        <v>521604.88296166901</v>
      </c>
      <c r="D203" s="96">
        <f t="shared" si="31"/>
        <v>1521.3475753048638</v>
      </c>
      <c r="E203" s="96">
        <f t="shared" si="32"/>
        <v>7035.9822281016523</v>
      </c>
      <c r="F203" s="96">
        <f t="shared" si="33"/>
        <v>8557.3298034065156</v>
      </c>
      <c r="G203" s="96">
        <f t="shared" si="34"/>
        <v>514568.90073356737</v>
      </c>
      <c r="O203" s="176">
        <f t="shared" si="41"/>
        <v>49735</v>
      </c>
      <c r="P203" s="152">
        <v>183</v>
      </c>
      <c r="Q203" s="157">
        <f t="shared" si="35"/>
        <v>708287.38419076428</v>
      </c>
      <c r="R203" s="177">
        <f t="shared" si="36"/>
        <v>2065.8382038897271</v>
      </c>
      <c r="S203" s="177">
        <f t="shared" si="37"/>
        <v>9940.2521395859694</v>
      </c>
      <c r="T203" s="177">
        <f t="shared" si="38"/>
        <v>12006.090343475696</v>
      </c>
      <c r="U203" s="177">
        <f t="shared" si="39"/>
        <v>698347.13205117825</v>
      </c>
    </row>
    <row r="204" spans="1:21" x14ac:dyDescent="0.25">
      <c r="A204" s="94">
        <f t="shared" si="40"/>
        <v>49766</v>
      </c>
      <c r="B204" s="95">
        <v>184</v>
      </c>
      <c r="C204" s="82">
        <f t="shared" si="30"/>
        <v>514568.90073356737</v>
      </c>
      <c r="D204" s="96">
        <f t="shared" si="31"/>
        <v>1500.8259604729005</v>
      </c>
      <c r="E204" s="96">
        <f t="shared" si="32"/>
        <v>7056.5038429336164</v>
      </c>
      <c r="F204" s="96">
        <f t="shared" si="33"/>
        <v>8557.3298034065174</v>
      </c>
      <c r="G204" s="96">
        <f t="shared" si="34"/>
        <v>507512.39689063374</v>
      </c>
      <c r="O204" s="176">
        <f t="shared" si="41"/>
        <v>49766</v>
      </c>
      <c r="P204" s="152">
        <v>184</v>
      </c>
      <c r="Q204" s="157">
        <f t="shared" si="35"/>
        <v>698347.13205117825</v>
      </c>
      <c r="R204" s="177">
        <f t="shared" si="36"/>
        <v>2036.8458018159354</v>
      </c>
      <c r="S204" s="177">
        <f t="shared" si="37"/>
        <v>9969.244541659762</v>
      </c>
      <c r="T204" s="177">
        <f t="shared" si="38"/>
        <v>12006.090343475698</v>
      </c>
      <c r="U204" s="177">
        <f t="shared" si="39"/>
        <v>688377.88750951854</v>
      </c>
    </row>
    <row r="205" spans="1:21" x14ac:dyDescent="0.25">
      <c r="A205" s="94">
        <f t="shared" si="40"/>
        <v>49796</v>
      </c>
      <c r="B205" s="95">
        <v>185</v>
      </c>
      <c r="C205" s="82">
        <f t="shared" ref="C205:C258" si="42">G204</f>
        <v>507512.39689063374</v>
      </c>
      <c r="D205" s="96">
        <f t="shared" ref="D205:D258" si="43">IPMT($E$17/12,B205-1,$E$7-1,-$C$22,$E$16,0)</f>
        <v>1480.2444909310109</v>
      </c>
      <c r="E205" s="96">
        <f t="shared" ref="E205:E258" si="44">PPMT($E$17/12,B205-1,$E$7-1,-$C$22,$E$16,0)</f>
        <v>7077.0853124755058</v>
      </c>
      <c r="F205" s="96">
        <f t="shared" ref="F205:F258" si="45">D205+E205</f>
        <v>8557.3298034065174</v>
      </c>
      <c r="G205" s="96">
        <f t="shared" ref="G205:G258" si="46">C205-E205</f>
        <v>500435.31157815823</v>
      </c>
      <c r="O205" s="176">
        <f t="shared" si="41"/>
        <v>49796</v>
      </c>
      <c r="P205" s="152">
        <v>185</v>
      </c>
      <c r="Q205" s="157">
        <f t="shared" ref="Q205:Q258" si="47">U204</f>
        <v>688377.88750951854</v>
      </c>
      <c r="R205" s="177">
        <f t="shared" ref="R205:R258" si="48">IPMT($S$16/12,P205-1,$S$7-1,-$Q$22,$S$15,0)</f>
        <v>2007.7688385694271</v>
      </c>
      <c r="S205" s="177">
        <f t="shared" ref="S205:S258" si="49">PPMT($S$16/12,P205-1,$S$7-1,-$Q$22,$S$15,0)</f>
        <v>9998.3215049062692</v>
      </c>
      <c r="T205" s="177">
        <f t="shared" ref="T205:T258" si="50">R205+S205</f>
        <v>12006.090343475696</v>
      </c>
      <c r="U205" s="177">
        <f t="shared" ref="U205:U258" si="51">Q205-S205</f>
        <v>678379.56600461225</v>
      </c>
    </row>
    <row r="206" spans="1:21" x14ac:dyDescent="0.25">
      <c r="A206" s="94">
        <f t="shared" si="40"/>
        <v>49827</v>
      </c>
      <c r="B206" s="95">
        <v>186</v>
      </c>
      <c r="C206" s="82">
        <f t="shared" si="42"/>
        <v>500435.31157815823</v>
      </c>
      <c r="D206" s="96">
        <f t="shared" si="43"/>
        <v>1459.6029921029574</v>
      </c>
      <c r="E206" s="96">
        <f t="shared" si="44"/>
        <v>7097.7268113035589</v>
      </c>
      <c r="F206" s="96">
        <f t="shared" si="45"/>
        <v>8557.3298034065156</v>
      </c>
      <c r="G206" s="96">
        <f t="shared" si="46"/>
        <v>493337.58476685465</v>
      </c>
      <c r="O206" s="176">
        <f t="shared" si="41"/>
        <v>49827</v>
      </c>
      <c r="P206" s="152">
        <v>186</v>
      </c>
      <c r="Q206" s="157">
        <f t="shared" si="47"/>
        <v>678379.56600461225</v>
      </c>
      <c r="R206" s="177">
        <f t="shared" si="48"/>
        <v>1978.6070675134504</v>
      </c>
      <c r="S206" s="177">
        <f t="shared" si="49"/>
        <v>10027.483275962246</v>
      </c>
      <c r="T206" s="177">
        <f t="shared" si="50"/>
        <v>12006.090343475696</v>
      </c>
      <c r="U206" s="177">
        <f t="shared" si="51"/>
        <v>668352.08272864996</v>
      </c>
    </row>
    <row r="207" spans="1:21" x14ac:dyDescent="0.25">
      <c r="A207" s="94">
        <f t="shared" si="40"/>
        <v>49857</v>
      </c>
      <c r="B207" s="95">
        <v>187</v>
      </c>
      <c r="C207" s="82">
        <f t="shared" si="42"/>
        <v>493337.58476685465</v>
      </c>
      <c r="D207" s="96">
        <f t="shared" si="43"/>
        <v>1438.901288903322</v>
      </c>
      <c r="E207" s="96">
        <f t="shared" si="44"/>
        <v>7118.4285145031945</v>
      </c>
      <c r="F207" s="96">
        <f t="shared" si="45"/>
        <v>8557.3298034065156</v>
      </c>
      <c r="G207" s="96">
        <f t="shared" si="46"/>
        <v>486219.15625235147</v>
      </c>
      <c r="O207" s="176">
        <f t="shared" si="41"/>
        <v>49857</v>
      </c>
      <c r="P207" s="152">
        <v>187</v>
      </c>
      <c r="Q207" s="157">
        <f t="shared" si="47"/>
        <v>668352.08272864996</v>
      </c>
      <c r="R207" s="177">
        <f t="shared" si="48"/>
        <v>1949.3602412918945</v>
      </c>
      <c r="S207" s="177">
        <f t="shared" si="49"/>
        <v>10056.730102183803</v>
      </c>
      <c r="T207" s="177">
        <f t="shared" si="50"/>
        <v>12006.090343475698</v>
      </c>
      <c r="U207" s="177">
        <f t="shared" si="51"/>
        <v>658295.35262646619</v>
      </c>
    </row>
    <row r="208" spans="1:21" x14ac:dyDescent="0.25">
      <c r="A208" s="94">
        <f t="shared" si="40"/>
        <v>49888</v>
      </c>
      <c r="B208" s="95">
        <v>188</v>
      </c>
      <c r="C208" s="82">
        <f t="shared" si="42"/>
        <v>486219.15625235147</v>
      </c>
      <c r="D208" s="96">
        <f t="shared" si="43"/>
        <v>1418.139205736021</v>
      </c>
      <c r="E208" s="96">
        <f t="shared" si="44"/>
        <v>7139.1905976704948</v>
      </c>
      <c r="F208" s="96">
        <f t="shared" si="45"/>
        <v>8557.3298034065156</v>
      </c>
      <c r="G208" s="96">
        <f t="shared" si="46"/>
        <v>479079.96565468097</v>
      </c>
      <c r="O208" s="176">
        <f t="shared" si="41"/>
        <v>49888</v>
      </c>
      <c r="P208" s="152">
        <v>188</v>
      </c>
      <c r="Q208" s="157">
        <f t="shared" si="47"/>
        <v>658295.35262646619</v>
      </c>
      <c r="R208" s="177">
        <f t="shared" si="48"/>
        <v>1920.0281118271919</v>
      </c>
      <c r="S208" s="177">
        <f t="shared" si="49"/>
        <v>10086.062231648504</v>
      </c>
      <c r="T208" s="177">
        <f t="shared" si="50"/>
        <v>12006.090343475696</v>
      </c>
      <c r="U208" s="177">
        <f t="shared" si="51"/>
        <v>648209.29039481771</v>
      </c>
    </row>
    <row r="209" spans="1:21" x14ac:dyDescent="0.25">
      <c r="A209" s="94">
        <f t="shared" si="40"/>
        <v>49919</v>
      </c>
      <c r="B209" s="95">
        <v>189</v>
      </c>
      <c r="C209" s="82">
        <f t="shared" si="42"/>
        <v>479079.96565468097</v>
      </c>
      <c r="D209" s="96">
        <f t="shared" si="43"/>
        <v>1397.3165664928154</v>
      </c>
      <c r="E209" s="96">
        <f t="shared" si="44"/>
        <v>7160.0132369137009</v>
      </c>
      <c r="F209" s="96">
        <f t="shared" si="45"/>
        <v>8557.3298034065156</v>
      </c>
      <c r="G209" s="96">
        <f t="shared" si="46"/>
        <v>471919.95241776726</v>
      </c>
      <c r="O209" s="176">
        <f t="shared" si="41"/>
        <v>49919</v>
      </c>
      <c r="P209" s="152">
        <v>189</v>
      </c>
      <c r="Q209" s="157">
        <f t="shared" si="47"/>
        <v>648209.29039481771</v>
      </c>
      <c r="R209" s="177">
        <f t="shared" si="48"/>
        <v>1890.6104303182165</v>
      </c>
      <c r="S209" s="177">
        <f t="shared" si="49"/>
        <v>10115.47991315748</v>
      </c>
      <c r="T209" s="177">
        <f t="shared" si="50"/>
        <v>12006.090343475696</v>
      </c>
      <c r="U209" s="177">
        <f t="shared" si="51"/>
        <v>638093.81048166018</v>
      </c>
    </row>
    <row r="210" spans="1:21" x14ac:dyDescent="0.25">
      <c r="A210" s="94">
        <f t="shared" si="40"/>
        <v>49949</v>
      </c>
      <c r="B210" s="95">
        <v>190</v>
      </c>
      <c r="C210" s="82">
        <f t="shared" si="42"/>
        <v>471919.95241776726</v>
      </c>
      <c r="D210" s="96">
        <f t="shared" si="43"/>
        <v>1376.433194551817</v>
      </c>
      <c r="E210" s="96">
        <f t="shared" si="44"/>
        <v>7180.8966088546995</v>
      </c>
      <c r="F210" s="96">
        <f t="shared" si="45"/>
        <v>8557.3298034065156</v>
      </c>
      <c r="G210" s="96">
        <f t="shared" si="46"/>
        <v>464739.05580891256</v>
      </c>
      <c r="O210" s="176">
        <f t="shared" si="41"/>
        <v>49949</v>
      </c>
      <c r="P210" s="152">
        <v>190</v>
      </c>
      <c r="Q210" s="157">
        <f t="shared" si="47"/>
        <v>638093.81048166018</v>
      </c>
      <c r="R210" s="177">
        <f t="shared" si="48"/>
        <v>1861.1069472381739</v>
      </c>
      <c r="S210" s="177">
        <f t="shared" si="49"/>
        <v>10144.983396237523</v>
      </c>
      <c r="T210" s="177">
        <f t="shared" si="50"/>
        <v>12006.090343475696</v>
      </c>
      <c r="U210" s="177">
        <f t="shared" si="51"/>
        <v>627948.8270854227</v>
      </c>
    </row>
    <row r="211" spans="1:21" x14ac:dyDescent="0.25">
      <c r="A211" s="94">
        <f t="shared" si="40"/>
        <v>49980</v>
      </c>
      <c r="B211" s="95">
        <v>191</v>
      </c>
      <c r="C211" s="82">
        <f t="shared" si="42"/>
        <v>464739.05580891256</v>
      </c>
      <c r="D211" s="96">
        <f t="shared" si="43"/>
        <v>1355.4889127759909</v>
      </c>
      <c r="E211" s="96">
        <f t="shared" si="44"/>
        <v>7201.8408906305258</v>
      </c>
      <c r="F211" s="96">
        <f t="shared" si="45"/>
        <v>8557.3298034065174</v>
      </c>
      <c r="G211" s="96">
        <f t="shared" si="46"/>
        <v>457537.21491828206</v>
      </c>
      <c r="O211" s="176">
        <f t="shared" si="41"/>
        <v>49980</v>
      </c>
      <c r="P211" s="152">
        <v>191</v>
      </c>
      <c r="Q211" s="157">
        <f t="shared" si="47"/>
        <v>627948.8270854227</v>
      </c>
      <c r="R211" s="177">
        <f t="shared" si="48"/>
        <v>1831.5174123324812</v>
      </c>
      <c r="S211" s="177">
        <f t="shared" si="49"/>
        <v>10174.572931143217</v>
      </c>
      <c r="T211" s="177">
        <f t="shared" si="50"/>
        <v>12006.090343475698</v>
      </c>
      <c r="U211" s="177">
        <f t="shared" si="51"/>
        <v>617774.25415427948</v>
      </c>
    </row>
    <row r="212" spans="1:21" x14ac:dyDescent="0.25">
      <c r="A212" s="94">
        <f t="shared" si="40"/>
        <v>50010</v>
      </c>
      <c r="B212" s="95">
        <v>192</v>
      </c>
      <c r="C212" s="82">
        <f t="shared" si="42"/>
        <v>457537.21491828206</v>
      </c>
      <c r="D212" s="96">
        <f t="shared" si="43"/>
        <v>1334.4835435116518</v>
      </c>
      <c r="E212" s="96">
        <f t="shared" si="44"/>
        <v>7222.8462598948636</v>
      </c>
      <c r="F212" s="96">
        <f t="shared" si="45"/>
        <v>8557.3298034065156</v>
      </c>
      <c r="G212" s="96">
        <f t="shared" si="46"/>
        <v>450314.36865838722</v>
      </c>
      <c r="O212" s="176">
        <f t="shared" si="41"/>
        <v>50010</v>
      </c>
      <c r="P212" s="152">
        <v>192</v>
      </c>
      <c r="Q212" s="157">
        <f t="shared" si="47"/>
        <v>617774.25415427948</v>
      </c>
      <c r="R212" s="177">
        <f t="shared" si="48"/>
        <v>1801.8415746166468</v>
      </c>
      <c r="S212" s="177">
        <f t="shared" si="49"/>
        <v>10204.24876885905</v>
      </c>
      <c r="T212" s="177">
        <f t="shared" si="50"/>
        <v>12006.090343475696</v>
      </c>
      <c r="U212" s="177">
        <f t="shared" si="51"/>
        <v>607570.0053854204</v>
      </c>
    </row>
    <row r="213" spans="1:21" x14ac:dyDescent="0.25">
      <c r="A213" s="94">
        <f t="shared" si="40"/>
        <v>50041</v>
      </c>
      <c r="B213" s="95">
        <v>193</v>
      </c>
      <c r="C213" s="82">
        <f t="shared" si="42"/>
        <v>450314.36865838722</v>
      </c>
      <c r="D213" s="96">
        <f t="shared" si="43"/>
        <v>1313.4169085869585</v>
      </c>
      <c r="E213" s="96">
        <f t="shared" si="44"/>
        <v>7243.9128948195585</v>
      </c>
      <c r="F213" s="96">
        <f t="shared" si="45"/>
        <v>8557.3298034065174</v>
      </c>
      <c r="G213" s="96">
        <f t="shared" si="46"/>
        <v>443070.45576356765</v>
      </c>
      <c r="O213" s="176">
        <f t="shared" si="41"/>
        <v>50041</v>
      </c>
      <c r="P213" s="152">
        <v>193</v>
      </c>
      <c r="Q213" s="157">
        <f t="shared" si="47"/>
        <v>607570.0053854204</v>
      </c>
      <c r="R213" s="177">
        <f t="shared" si="48"/>
        <v>1772.0791823741413</v>
      </c>
      <c r="S213" s="177">
        <f t="shared" si="49"/>
        <v>10234.011161101555</v>
      </c>
      <c r="T213" s="177">
        <f t="shared" si="50"/>
        <v>12006.090343475696</v>
      </c>
      <c r="U213" s="177">
        <f t="shared" si="51"/>
        <v>597335.99422431889</v>
      </c>
    </row>
    <row r="214" spans="1:21" x14ac:dyDescent="0.25">
      <c r="A214" s="94">
        <f t="shared" si="40"/>
        <v>50072</v>
      </c>
      <c r="B214" s="95">
        <v>194</v>
      </c>
      <c r="C214" s="82">
        <f t="shared" si="42"/>
        <v>443070.45576356765</v>
      </c>
      <c r="D214" s="96">
        <f t="shared" si="43"/>
        <v>1292.2888293104013</v>
      </c>
      <c r="E214" s="96">
        <f t="shared" si="44"/>
        <v>7265.040974096115</v>
      </c>
      <c r="F214" s="96">
        <f t="shared" si="45"/>
        <v>8557.3298034065156</v>
      </c>
      <c r="G214" s="96">
        <f t="shared" si="46"/>
        <v>435805.41478947154</v>
      </c>
      <c r="O214" s="176">
        <f t="shared" si="41"/>
        <v>50072</v>
      </c>
      <c r="P214" s="152">
        <v>194</v>
      </c>
      <c r="Q214" s="157">
        <f t="shared" si="47"/>
        <v>597335.99422431889</v>
      </c>
      <c r="R214" s="177">
        <f t="shared" si="48"/>
        <v>1742.2299831542618</v>
      </c>
      <c r="S214" s="177">
        <f t="shared" si="49"/>
        <v>10263.860360321434</v>
      </c>
      <c r="T214" s="177">
        <f t="shared" si="50"/>
        <v>12006.090343475696</v>
      </c>
      <c r="U214" s="177">
        <f t="shared" si="51"/>
        <v>587072.13386399741</v>
      </c>
    </row>
    <row r="215" spans="1:21" x14ac:dyDescent="0.25">
      <c r="A215" s="94">
        <f t="shared" si="40"/>
        <v>50100</v>
      </c>
      <c r="B215" s="95">
        <v>195</v>
      </c>
      <c r="C215" s="82">
        <f t="shared" si="42"/>
        <v>435805.41478947154</v>
      </c>
      <c r="D215" s="96">
        <f t="shared" si="43"/>
        <v>1271.0991264692877</v>
      </c>
      <c r="E215" s="96">
        <f t="shared" si="44"/>
        <v>7286.230676937229</v>
      </c>
      <c r="F215" s="96">
        <f t="shared" si="45"/>
        <v>8557.3298034065174</v>
      </c>
      <c r="G215" s="96">
        <f t="shared" si="46"/>
        <v>428519.18411253433</v>
      </c>
      <c r="O215" s="176">
        <f t="shared" si="41"/>
        <v>50100</v>
      </c>
      <c r="P215" s="152">
        <v>195</v>
      </c>
      <c r="Q215" s="157">
        <f t="shared" si="47"/>
        <v>587072.13386399741</v>
      </c>
      <c r="R215" s="177">
        <f t="shared" si="48"/>
        <v>1712.2937237699912</v>
      </c>
      <c r="S215" s="177">
        <f t="shared" si="49"/>
        <v>10293.796619705707</v>
      </c>
      <c r="T215" s="177">
        <f t="shared" si="50"/>
        <v>12006.090343475698</v>
      </c>
      <c r="U215" s="177">
        <f t="shared" si="51"/>
        <v>576778.33724429167</v>
      </c>
    </row>
    <row r="216" spans="1:21" x14ac:dyDescent="0.25">
      <c r="A216" s="94">
        <f t="shared" ref="A216:A261" si="52">EDATE(A215,1)</f>
        <v>50131</v>
      </c>
      <c r="B216" s="95">
        <v>196</v>
      </c>
      <c r="C216" s="82">
        <f t="shared" si="42"/>
        <v>428519.18411253433</v>
      </c>
      <c r="D216" s="96">
        <f t="shared" si="43"/>
        <v>1249.8476203282207</v>
      </c>
      <c r="E216" s="96">
        <f t="shared" si="44"/>
        <v>7307.4821830782957</v>
      </c>
      <c r="F216" s="96">
        <f t="shared" si="45"/>
        <v>8557.3298034065156</v>
      </c>
      <c r="G216" s="96">
        <f t="shared" si="46"/>
        <v>421211.70192945603</v>
      </c>
      <c r="O216" s="176">
        <f t="shared" ref="O216:O260" si="53">EDATE(O215,1)</f>
        <v>50131</v>
      </c>
      <c r="P216" s="152">
        <v>196</v>
      </c>
      <c r="Q216" s="157">
        <f t="shared" si="47"/>
        <v>576778.33724429167</v>
      </c>
      <c r="R216" s="177">
        <f t="shared" si="48"/>
        <v>1682.2701502958491</v>
      </c>
      <c r="S216" s="177">
        <f t="shared" si="49"/>
        <v>10323.820193179847</v>
      </c>
      <c r="T216" s="177">
        <f t="shared" si="50"/>
        <v>12006.090343475696</v>
      </c>
      <c r="U216" s="177">
        <f t="shared" si="51"/>
        <v>566454.51705111179</v>
      </c>
    </row>
    <row r="217" spans="1:21" x14ac:dyDescent="0.25">
      <c r="A217" s="94">
        <f t="shared" si="52"/>
        <v>50161</v>
      </c>
      <c r="B217" s="95">
        <v>197</v>
      </c>
      <c r="C217" s="82">
        <f t="shared" si="42"/>
        <v>421211.70192945603</v>
      </c>
      <c r="D217" s="96">
        <f t="shared" si="43"/>
        <v>1228.5341306275757</v>
      </c>
      <c r="E217" s="96">
        <f t="shared" si="44"/>
        <v>7328.7956727789406</v>
      </c>
      <c r="F217" s="96">
        <f t="shared" si="45"/>
        <v>8557.3298034065156</v>
      </c>
      <c r="G217" s="96">
        <f t="shared" si="46"/>
        <v>413882.90625667712</v>
      </c>
      <c r="O217" s="176">
        <f t="shared" si="53"/>
        <v>50161</v>
      </c>
      <c r="P217" s="152">
        <v>197</v>
      </c>
      <c r="Q217" s="157">
        <f t="shared" si="47"/>
        <v>566454.51705111179</v>
      </c>
      <c r="R217" s="177">
        <f t="shared" si="48"/>
        <v>1652.1590080657411</v>
      </c>
      <c r="S217" s="177">
        <f t="shared" si="49"/>
        <v>10353.931335409954</v>
      </c>
      <c r="T217" s="177">
        <f t="shared" si="50"/>
        <v>12006.090343475695</v>
      </c>
      <c r="U217" s="177">
        <f t="shared" si="51"/>
        <v>556100.5857157018</v>
      </c>
    </row>
    <row r="218" spans="1:21" x14ac:dyDescent="0.25">
      <c r="A218" s="94">
        <f t="shared" si="52"/>
        <v>50192</v>
      </c>
      <c r="B218" s="95">
        <v>198</v>
      </c>
      <c r="C218" s="82">
        <f t="shared" si="42"/>
        <v>413882.90625667712</v>
      </c>
      <c r="D218" s="96">
        <f t="shared" si="43"/>
        <v>1207.1584765819705</v>
      </c>
      <c r="E218" s="96">
        <f t="shared" si="44"/>
        <v>7350.1713268245458</v>
      </c>
      <c r="F218" s="96">
        <f t="shared" si="45"/>
        <v>8557.3298034065156</v>
      </c>
      <c r="G218" s="96">
        <f t="shared" si="46"/>
        <v>406532.7349298526</v>
      </c>
      <c r="O218" s="176">
        <f t="shared" si="53"/>
        <v>50192</v>
      </c>
      <c r="P218" s="152">
        <v>198</v>
      </c>
      <c r="Q218" s="157">
        <f t="shared" si="47"/>
        <v>556100.5857157018</v>
      </c>
      <c r="R218" s="177">
        <f t="shared" si="48"/>
        <v>1621.9600416707956</v>
      </c>
      <c r="S218" s="177">
        <f t="shared" si="49"/>
        <v>10384.1303018049</v>
      </c>
      <c r="T218" s="177">
        <f t="shared" si="50"/>
        <v>12006.090343475696</v>
      </c>
      <c r="U218" s="177">
        <f t="shared" si="51"/>
        <v>545716.45541389694</v>
      </c>
    </row>
    <row r="219" spans="1:21" x14ac:dyDescent="0.25">
      <c r="A219" s="94">
        <f t="shared" si="52"/>
        <v>50222</v>
      </c>
      <c r="B219" s="95">
        <v>199</v>
      </c>
      <c r="C219" s="82">
        <f t="shared" si="42"/>
        <v>406532.7349298526</v>
      </c>
      <c r="D219" s="96">
        <f t="shared" si="43"/>
        <v>1185.7204768787324</v>
      </c>
      <c r="E219" s="96">
        <f t="shared" si="44"/>
        <v>7371.6093265277841</v>
      </c>
      <c r="F219" s="96">
        <f t="shared" si="45"/>
        <v>8557.3298034065156</v>
      </c>
      <c r="G219" s="96">
        <f t="shared" si="46"/>
        <v>399161.12560332479</v>
      </c>
      <c r="O219" s="176">
        <f t="shared" si="53"/>
        <v>50222</v>
      </c>
      <c r="P219" s="152">
        <v>199</v>
      </c>
      <c r="Q219" s="157">
        <f t="shared" si="47"/>
        <v>545716.45541389694</v>
      </c>
      <c r="R219" s="177">
        <f t="shared" si="48"/>
        <v>1591.6729949571982</v>
      </c>
      <c r="S219" s="177">
        <f t="shared" si="49"/>
        <v>10414.417348518498</v>
      </c>
      <c r="T219" s="177">
        <f t="shared" si="50"/>
        <v>12006.090343475696</v>
      </c>
      <c r="U219" s="177">
        <f t="shared" si="51"/>
        <v>535302.03806537844</v>
      </c>
    </row>
    <row r="220" spans="1:21" x14ac:dyDescent="0.25">
      <c r="A220" s="94">
        <f t="shared" si="52"/>
        <v>50253</v>
      </c>
      <c r="B220" s="95">
        <v>200</v>
      </c>
      <c r="C220" s="82">
        <f t="shared" si="42"/>
        <v>399161.12560332479</v>
      </c>
      <c r="D220" s="96">
        <f t="shared" si="43"/>
        <v>1164.2199496763596</v>
      </c>
      <c r="E220" s="96">
        <f t="shared" si="44"/>
        <v>7393.1098537301568</v>
      </c>
      <c r="F220" s="96">
        <f t="shared" si="45"/>
        <v>8557.3298034065156</v>
      </c>
      <c r="G220" s="96">
        <f t="shared" si="46"/>
        <v>391768.01574959466</v>
      </c>
      <c r="O220" s="176">
        <f t="shared" si="53"/>
        <v>50253</v>
      </c>
      <c r="P220" s="152">
        <v>200</v>
      </c>
      <c r="Q220" s="157">
        <f t="shared" si="47"/>
        <v>535302.03806537844</v>
      </c>
      <c r="R220" s="177">
        <f t="shared" si="48"/>
        <v>1561.2976110240188</v>
      </c>
      <c r="S220" s="177">
        <f t="shared" si="49"/>
        <v>10444.792732451677</v>
      </c>
      <c r="T220" s="177">
        <f t="shared" si="50"/>
        <v>12006.090343475695</v>
      </c>
      <c r="U220" s="177">
        <f t="shared" si="51"/>
        <v>524857.24533292674</v>
      </c>
    </row>
    <row r="221" spans="1:21" x14ac:dyDescent="0.25">
      <c r="A221" s="94">
        <f t="shared" si="52"/>
        <v>50284</v>
      </c>
      <c r="B221" s="95">
        <v>201</v>
      </c>
      <c r="C221" s="82">
        <f t="shared" si="42"/>
        <v>391768.01574959466</v>
      </c>
      <c r="D221" s="96">
        <f t="shared" si="43"/>
        <v>1142.65671260298</v>
      </c>
      <c r="E221" s="96">
        <f t="shared" si="44"/>
        <v>7414.6730908035361</v>
      </c>
      <c r="F221" s="96">
        <f t="shared" si="45"/>
        <v>8557.3298034065156</v>
      </c>
      <c r="G221" s="96">
        <f t="shared" si="46"/>
        <v>384353.34265879111</v>
      </c>
      <c r="O221" s="176">
        <f t="shared" si="53"/>
        <v>50284</v>
      </c>
      <c r="P221" s="152">
        <v>201</v>
      </c>
      <c r="Q221" s="157">
        <f t="shared" si="47"/>
        <v>524857.24533292674</v>
      </c>
      <c r="R221" s="177">
        <f t="shared" si="48"/>
        <v>1530.833632221035</v>
      </c>
      <c r="S221" s="177">
        <f t="shared" si="49"/>
        <v>10475.256711254662</v>
      </c>
      <c r="T221" s="177">
        <f t="shared" si="50"/>
        <v>12006.090343475696</v>
      </c>
      <c r="U221" s="177">
        <f t="shared" si="51"/>
        <v>514381.98862167209</v>
      </c>
    </row>
    <row r="222" spans="1:21" x14ac:dyDescent="0.25">
      <c r="A222" s="94">
        <f t="shared" si="52"/>
        <v>50314</v>
      </c>
      <c r="B222" s="95">
        <v>202</v>
      </c>
      <c r="C222" s="82">
        <f t="shared" si="42"/>
        <v>384353.34265879111</v>
      </c>
      <c r="D222" s="96">
        <f t="shared" si="43"/>
        <v>1121.0305827548029</v>
      </c>
      <c r="E222" s="96">
        <f t="shared" si="44"/>
        <v>7436.2992206517147</v>
      </c>
      <c r="F222" s="96">
        <f t="shared" si="45"/>
        <v>8557.3298034065174</v>
      </c>
      <c r="G222" s="96">
        <f t="shared" si="46"/>
        <v>376917.04343813937</v>
      </c>
      <c r="O222" s="176">
        <f t="shared" si="53"/>
        <v>50314</v>
      </c>
      <c r="P222" s="152">
        <v>202</v>
      </c>
      <c r="Q222" s="157">
        <f t="shared" si="47"/>
        <v>514381.98862167209</v>
      </c>
      <c r="R222" s="177">
        <f t="shared" si="48"/>
        <v>1500.2808001465419</v>
      </c>
      <c r="S222" s="177">
        <f t="shared" si="49"/>
        <v>10505.809543329155</v>
      </c>
      <c r="T222" s="177">
        <f t="shared" si="50"/>
        <v>12006.090343475696</v>
      </c>
      <c r="U222" s="177">
        <f t="shared" si="51"/>
        <v>503876.17907834292</v>
      </c>
    </row>
    <row r="223" spans="1:21" x14ac:dyDescent="0.25">
      <c r="A223" s="94">
        <f t="shared" si="52"/>
        <v>50345</v>
      </c>
      <c r="B223" s="95">
        <v>203</v>
      </c>
      <c r="C223" s="82">
        <f t="shared" si="42"/>
        <v>376917.04343813937</v>
      </c>
      <c r="D223" s="96">
        <f t="shared" si="43"/>
        <v>1099.3413766945687</v>
      </c>
      <c r="E223" s="96">
        <f t="shared" si="44"/>
        <v>7457.9884267119478</v>
      </c>
      <c r="F223" s="96">
        <f t="shared" si="45"/>
        <v>8557.3298034065156</v>
      </c>
      <c r="G223" s="96">
        <f t="shared" si="46"/>
        <v>369459.05501142744</v>
      </c>
      <c r="O223" s="176">
        <f t="shared" si="53"/>
        <v>50345</v>
      </c>
      <c r="P223" s="152">
        <v>203</v>
      </c>
      <c r="Q223" s="157">
        <f t="shared" si="47"/>
        <v>503876.17907834292</v>
      </c>
      <c r="R223" s="177">
        <f t="shared" si="48"/>
        <v>1469.6388556451652</v>
      </c>
      <c r="S223" s="177">
        <f t="shared" si="49"/>
        <v>10536.451487830531</v>
      </c>
      <c r="T223" s="177">
        <f t="shared" si="50"/>
        <v>12006.090343475696</v>
      </c>
      <c r="U223" s="177">
        <f t="shared" si="51"/>
        <v>493339.72759051237</v>
      </c>
    </row>
    <row r="224" spans="1:21" x14ac:dyDescent="0.25">
      <c r="A224" s="94">
        <f t="shared" si="52"/>
        <v>50375</v>
      </c>
      <c r="B224" s="95">
        <v>204</v>
      </c>
      <c r="C224" s="82">
        <f t="shared" si="42"/>
        <v>369459.05501142744</v>
      </c>
      <c r="D224" s="96">
        <f t="shared" si="43"/>
        <v>1077.5889104499922</v>
      </c>
      <c r="E224" s="96">
        <f t="shared" si="44"/>
        <v>7479.7408929565236</v>
      </c>
      <c r="F224" s="96">
        <f t="shared" si="45"/>
        <v>8557.3298034065156</v>
      </c>
      <c r="G224" s="96">
        <f t="shared" si="46"/>
        <v>361979.31411847094</v>
      </c>
      <c r="O224" s="176">
        <f t="shared" si="53"/>
        <v>50375</v>
      </c>
      <c r="P224" s="152">
        <v>204</v>
      </c>
      <c r="Q224" s="157">
        <f t="shared" si="47"/>
        <v>493339.72759051237</v>
      </c>
      <c r="R224" s="177">
        <f t="shared" si="48"/>
        <v>1438.9075388056597</v>
      </c>
      <c r="S224" s="177">
        <f t="shared" si="49"/>
        <v>10567.182804670036</v>
      </c>
      <c r="T224" s="177">
        <f t="shared" si="50"/>
        <v>12006.090343475695</v>
      </c>
      <c r="U224" s="177">
        <f t="shared" si="51"/>
        <v>482772.54478584236</v>
      </c>
    </row>
    <row r="225" spans="1:21" x14ac:dyDescent="0.25">
      <c r="A225" s="94">
        <f t="shared" si="52"/>
        <v>50406</v>
      </c>
      <c r="B225" s="95">
        <v>205</v>
      </c>
      <c r="C225" s="82">
        <f t="shared" si="42"/>
        <v>361979.31411847094</v>
      </c>
      <c r="D225" s="96">
        <f t="shared" si="43"/>
        <v>1055.7729995122024</v>
      </c>
      <c r="E225" s="96">
        <f t="shared" si="44"/>
        <v>7501.5568038943138</v>
      </c>
      <c r="F225" s="96">
        <f t="shared" si="45"/>
        <v>8557.3298034065156</v>
      </c>
      <c r="G225" s="96">
        <f t="shared" si="46"/>
        <v>354477.75731457665</v>
      </c>
      <c r="O225" s="176">
        <f t="shared" si="53"/>
        <v>50406</v>
      </c>
      <c r="P225" s="152">
        <v>205</v>
      </c>
      <c r="Q225" s="157">
        <f t="shared" si="47"/>
        <v>482772.54478584236</v>
      </c>
      <c r="R225" s="177">
        <f t="shared" si="48"/>
        <v>1408.0865889587053</v>
      </c>
      <c r="S225" s="177">
        <f t="shared" si="49"/>
        <v>10598.003754516991</v>
      </c>
      <c r="T225" s="177">
        <f t="shared" si="50"/>
        <v>12006.090343475696</v>
      </c>
      <c r="U225" s="177">
        <f t="shared" si="51"/>
        <v>472174.54103132535</v>
      </c>
    </row>
    <row r="226" spans="1:21" x14ac:dyDescent="0.25">
      <c r="A226" s="94">
        <f t="shared" si="52"/>
        <v>50437</v>
      </c>
      <c r="B226" s="95">
        <v>206</v>
      </c>
      <c r="C226" s="82">
        <f t="shared" si="42"/>
        <v>354477.75731457665</v>
      </c>
      <c r="D226" s="96">
        <f t="shared" si="43"/>
        <v>1033.8934588341772</v>
      </c>
      <c r="E226" s="96">
        <f t="shared" si="44"/>
        <v>7523.4363445723402</v>
      </c>
      <c r="F226" s="96">
        <f t="shared" si="45"/>
        <v>8557.3298034065174</v>
      </c>
      <c r="G226" s="96">
        <f t="shared" si="46"/>
        <v>346954.32097000431</v>
      </c>
      <c r="O226" s="176">
        <f t="shared" si="53"/>
        <v>50437</v>
      </c>
      <c r="P226" s="152">
        <v>206</v>
      </c>
      <c r="Q226" s="157">
        <f t="shared" si="47"/>
        <v>472174.54103132535</v>
      </c>
      <c r="R226" s="177">
        <f t="shared" si="48"/>
        <v>1377.1757446746974</v>
      </c>
      <c r="S226" s="177">
        <f t="shared" si="49"/>
        <v>10628.914598800999</v>
      </c>
      <c r="T226" s="177">
        <f t="shared" si="50"/>
        <v>12006.090343475696</v>
      </c>
      <c r="U226" s="177">
        <f t="shared" si="51"/>
        <v>461545.62643252435</v>
      </c>
    </row>
    <row r="227" spans="1:21" x14ac:dyDescent="0.25">
      <c r="A227" s="94">
        <f t="shared" si="52"/>
        <v>50465</v>
      </c>
      <c r="B227" s="95">
        <v>207</v>
      </c>
      <c r="C227" s="82">
        <f t="shared" si="42"/>
        <v>346954.32097000431</v>
      </c>
      <c r="D227" s="96">
        <f t="shared" si="43"/>
        <v>1011.9501028291745</v>
      </c>
      <c r="E227" s="96">
        <f t="shared" si="44"/>
        <v>7545.3797005773422</v>
      </c>
      <c r="F227" s="96">
        <f t="shared" si="45"/>
        <v>8557.3298034065174</v>
      </c>
      <c r="G227" s="96">
        <f t="shared" si="46"/>
        <v>339408.94126942696</v>
      </c>
      <c r="O227" s="176">
        <f t="shared" si="53"/>
        <v>50465</v>
      </c>
      <c r="P227" s="152">
        <v>207</v>
      </c>
      <c r="Q227" s="157">
        <f t="shared" si="47"/>
        <v>461545.62643252435</v>
      </c>
      <c r="R227" s="177">
        <f t="shared" si="48"/>
        <v>1346.1747437615279</v>
      </c>
      <c r="S227" s="177">
        <f t="shared" si="49"/>
        <v>10659.915599714168</v>
      </c>
      <c r="T227" s="177">
        <f t="shared" si="50"/>
        <v>12006.090343475696</v>
      </c>
      <c r="U227" s="177">
        <f t="shared" si="51"/>
        <v>450885.7108328102</v>
      </c>
    </row>
    <row r="228" spans="1:21" x14ac:dyDescent="0.25">
      <c r="A228" s="94">
        <f t="shared" si="52"/>
        <v>50496</v>
      </c>
      <c r="B228" s="95">
        <v>208</v>
      </c>
      <c r="C228" s="82">
        <f t="shared" si="42"/>
        <v>339408.94126942696</v>
      </c>
      <c r="D228" s="96">
        <f t="shared" si="43"/>
        <v>989.94274536915725</v>
      </c>
      <c r="E228" s="96">
        <f t="shared" si="44"/>
        <v>7567.3870580373596</v>
      </c>
      <c r="F228" s="96">
        <f t="shared" si="45"/>
        <v>8557.3298034065174</v>
      </c>
      <c r="G228" s="96">
        <f t="shared" si="46"/>
        <v>331841.55421138962</v>
      </c>
      <c r="O228" s="176">
        <f t="shared" si="53"/>
        <v>50496</v>
      </c>
      <c r="P228" s="152">
        <v>208</v>
      </c>
      <c r="Q228" s="157">
        <f t="shared" si="47"/>
        <v>450885.7108328102</v>
      </c>
      <c r="R228" s="177">
        <f t="shared" si="48"/>
        <v>1315.0833232623615</v>
      </c>
      <c r="S228" s="177">
        <f t="shared" si="49"/>
        <v>10691.007020213336</v>
      </c>
      <c r="T228" s="177">
        <f t="shared" si="50"/>
        <v>12006.090343475696</v>
      </c>
      <c r="U228" s="177">
        <f t="shared" si="51"/>
        <v>440194.70381259685</v>
      </c>
    </row>
    <row r="229" spans="1:21" x14ac:dyDescent="0.25">
      <c r="A229" s="94">
        <f t="shared" si="52"/>
        <v>50526</v>
      </c>
      <c r="B229" s="95">
        <v>209</v>
      </c>
      <c r="C229" s="82">
        <f t="shared" si="42"/>
        <v>331841.55421138962</v>
      </c>
      <c r="D229" s="96">
        <f t="shared" si="43"/>
        <v>967.87119978321505</v>
      </c>
      <c r="E229" s="96">
        <f t="shared" si="44"/>
        <v>7589.4586036233022</v>
      </c>
      <c r="F229" s="96">
        <f t="shared" si="45"/>
        <v>8557.3298034065174</v>
      </c>
      <c r="G229" s="96">
        <f t="shared" si="46"/>
        <v>324252.0956077663</v>
      </c>
      <c r="O229" s="176">
        <f t="shared" si="53"/>
        <v>50526</v>
      </c>
      <c r="P229" s="152">
        <v>209</v>
      </c>
      <c r="Q229" s="157">
        <f t="shared" si="47"/>
        <v>440194.70381259685</v>
      </c>
      <c r="R229" s="177">
        <f t="shared" si="48"/>
        <v>1283.9012194534059</v>
      </c>
      <c r="S229" s="177">
        <f t="shared" si="49"/>
        <v>10722.18912402229</v>
      </c>
      <c r="T229" s="177">
        <f t="shared" si="50"/>
        <v>12006.090343475696</v>
      </c>
      <c r="U229" s="177">
        <f t="shared" si="51"/>
        <v>429472.51468857459</v>
      </c>
    </row>
    <row r="230" spans="1:21" x14ac:dyDescent="0.25">
      <c r="A230" s="94">
        <f t="shared" si="52"/>
        <v>50557</v>
      </c>
      <c r="B230" s="95">
        <v>210</v>
      </c>
      <c r="C230" s="82">
        <f t="shared" si="42"/>
        <v>324252.0956077663</v>
      </c>
      <c r="D230" s="96">
        <f t="shared" si="43"/>
        <v>945.73527885598071</v>
      </c>
      <c r="E230" s="96">
        <f t="shared" si="44"/>
        <v>7611.5945245505363</v>
      </c>
      <c r="F230" s="96">
        <f t="shared" si="45"/>
        <v>8557.3298034065174</v>
      </c>
      <c r="G230" s="96">
        <f t="shared" si="46"/>
        <v>316640.50108321576</v>
      </c>
      <c r="O230" s="176">
        <f t="shared" si="53"/>
        <v>50557</v>
      </c>
      <c r="P230" s="152">
        <v>210</v>
      </c>
      <c r="Q230" s="157">
        <f t="shared" si="47"/>
        <v>429472.51468857459</v>
      </c>
      <c r="R230" s="177">
        <f t="shared" si="48"/>
        <v>1252.6281678416747</v>
      </c>
      <c r="S230" s="177">
        <f t="shared" si="49"/>
        <v>10753.462175634024</v>
      </c>
      <c r="T230" s="177">
        <f t="shared" si="50"/>
        <v>12006.090343475698</v>
      </c>
      <c r="U230" s="177">
        <f t="shared" si="51"/>
        <v>418719.05251294054</v>
      </c>
    </row>
    <row r="231" spans="1:21" x14ac:dyDescent="0.25">
      <c r="A231" s="94">
        <f t="shared" si="52"/>
        <v>50587</v>
      </c>
      <c r="B231" s="95">
        <v>211</v>
      </c>
      <c r="C231" s="82">
        <f t="shared" si="42"/>
        <v>316640.50108321576</v>
      </c>
      <c r="D231" s="96">
        <f t="shared" si="43"/>
        <v>923.53479482604143</v>
      </c>
      <c r="E231" s="96">
        <f t="shared" si="44"/>
        <v>7633.795008580475</v>
      </c>
      <c r="F231" s="96">
        <f t="shared" si="45"/>
        <v>8557.3298034065156</v>
      </c>
      <c r="G231" s="96">
        <f t="shared" si="46"/>
        <v>309006.70607463527</v>
      </c>
      <c r="O231" s="176">
        <f t="shared" si="53"/>
        <v>50587</v>
      </c>
      <c r="P231" s="152">
        <v>211</v>
      </c>
      <c r="Q231" s="157">
        <f t="shared" si="47"/>
        <v>418719.05251294054</v>
      </c>
      <c r="R231" s="177">
        <f t="shared" si="48"/>
        <v>1221.2639031627418</v>
      </c>
      <c r="S231" s="177">
        <f t="shared" si="49"/>
        <v>10784.826440312954</v>
      </c>
      <c r="T231" s="177">
        <f t="shared" si="50"/>
        <v>12006.090343475696</v>
      </c>
      <c r="U231" s="177">
        <f t="shared" si="51"/>
        <v>407934.22607262759</v>
      </c>
    </row>
    <row r="232" spans="1:21" x14ac:dyDescent="0.25">
      <c r="A232" s="94">
        <f t="shared" si="52"/>
        <v>50618</v>
      </c>
      <c r="B232" s="95">
        <v>212</v>
      </c>
      <c r="C232" s="82">
        <f t="shared" si="42"/>
        <v>309006.70607463527</v>
      </c>
      <c r="D232" s="96">
        <f t="shared" si="43"/>
        <v>901.2695593843481</v>
      </c>
      <c r="E232" s="96">
        <f t="shared" si="44"/>
        <v>7656.0602440221674</v>
      </c>
      <c r="F232" s="96">
        <f t="shared" si="45"/>
        <v>8557.3298034065156</v>
      </c>
      <c r="G232" s="96">
        <f t="shared" si="46"/>
        <v>301350.6458306131</v>
      </c>
      <c r="O232" s="176">
        <f t="shared" si="53"/>
        <v>50618</v>
      </c>
      <c r="P232" s="152">
        <v>212</v>
      </c>
      <c r="Q232" s="157">
        <f t="shared" si="47"/>
        <v>407934.22607262759</v>
      </c>
      <c r="R232" s="177">
        <f t="shared" si="48"/>
        <v>1189.8081593784955</v>
      </c>
      <c r="S232" s="177">
        <f t="shared" si="49"/>
        <v>10816.282184097201</v>
      </c>
      <c r="T232" s="177">
        <f t="shared" si="50"/>
        <v>12006.090343475696</v>
      </c>
      <c r="U232" s="177">
        <f t="shared" si="51"/>
        <v>397117.94388853037</v>
      </c>
    </row>
    <row r="233" spans="1:21" x14ac:dyDescent="0.25">
      <c r="A233" s="94">
        <f t="shared" si="52"/>
        <v>50649</v>
      </c>
      <c r="B233" s="95">
        <v>213</v>
      </c>
      <c r="C233" s="82">
        <f t="shared" si="42"/>
        <v>301350.6458306131</v>
      </c>
      <c r="D233" s="96">
        <f t="shared" si="43"/>
        <v>878.93938367261694</v>
      </c>
      <c r="E233" s="96">
        <f t="shared" si="44"/>
        <v>7678.3904197338989</v>
      </c>
      <c r="F233" s="96">
        <f t="shared" si="45"/>
        <v>8557.3298034065156</v>
      </c>
      <c r="G233" s="96">
        <f t="shared" si="46"/>
        <v>293672.25541087921</v>
      </c>
      <c r="O233" s="176">
        <f t="shared" si="53"/>
        <v>50649</v>
      </c>
      <c r="P233" s="152">
        <v>213</v>
      </c>
      <c r="Q233" s="157">
        <f t="shared" si="47"/>
        <v>397117.94388853037</v>
      </c>
      <c r="R233" s="177">
        <f t="shared" si="48"/>
        <v>1158.2606696748787</v>
      </c>
      <c r="S233" s="177">
        <f t="shared" si="49"/>
        <v>10847.829673800818</v>
      </c>
      <c r="T233" s="177">
        <f t="shared" si="50"/>
        <v>12006.090343475696</v>
      </c>
      <c r="U233" s="177">
        <f t="shared" si="51"/>
        <v>386270.11421472958</v>
      </c>
    </row>
    <row r="234" spans="1:21" x14ac:dyDescent="0.25">
      <c r="A234" s="94">
        <f t="shared" si="52"/>
        <v>50679</v>
      </c>
      <c r="B234" s="95">
        <v>214</v>
      </c>
      <c r="C234" s="82">
        <f t="shared" si="42"/>
        <v>293672.25541087921</v>
      </c>
      <c r="D234" s="96">
        <f t="shared" si="43"/>
        <v>856.54407828172646</v>
      </c>
      <c r="E234" s="96">
        <f t="shared" si="44"/>
        <v>7700.7857251247906</v>
      </c>
      <c r="F234" s="96">
        <f t="shared" si="45"/>
        <v>8557.3298034065174</v>
      </c>
      <c r="G234" s="96">
        <f t="shared" si="46"/>
        <v>285971.46968575445</v>
      </c>
      <c r="O234" s="176">
        <f t="shared" si="53"/>
        <v>50679</v>
      </c>
      <c r="P234" s="152">
        <v>214</v>
      </c>
      <c r="Q234" s="157">
        <f t="shared" si="47"/>
        <v>386270.11421472958</v>
      </c>
      <c r="R234" s="177">
        <f t="shared" si="48"/>
        <v>1126.6211664596265</v>
      </c>
      <c r="S234" s="177">
        <f t="shared" si="49"/>
        <v>10879.46917701607</v>
      </c>
      <c r="T234" s="177">
        <f t="shared" si="50"/>
        <v>12006.090343475696</v>
      </c>
      <c r="U234" s="177">
        <f t="shared" si="51"/>
        <v>375390.64503771352</v>
      </c>
    </row>
    <row r="235" spans="1:21" x14ac:dyDescent="0.25">
      <c r="A235" s="94">
        <f t="shared" si="52"/>
        <v>50710</v>
      </c>
      <c r="B235" s="95">
        <v>215</v>
      </c>
      <c r="C235" s="82">
        <f t="shared" si="42"/>
        <v>285971.46968575445</v>
      </c>
      <c r="D235" s="96">
        <f t="shared" si="43"/>
        <v>834.0834532501126</v>
      </c>
      <c r="E235" s="96">
        <f t="shared" si="44"/>
        <v>7723.2463501564043</v>
      </c>
      <c r="F235" s="96">
        <f t="shared" si="45"/>
        <v>8557.3298034065174</v>
      </c>
      <c r="G235" s="96">
        <f t="shared" si="46"/>
        <v>278248.22333559807</v>
      </c>
      <c r="O235" s="176">
        <f t="shared" si="53"/>
        <v>50710</v>
      </c>
      <c r="P235" s="152">
        <v>215</v>
      </c>
      <c r="Q235" s="157">
        <f t="shared" si="47"/>
        <v>375390.64503771352</v>
      </c>
      <c r="R235" s="177">
        <f t="shared" si="48"/>
        <v>1094.8893813599964</v>
      </c>
      <c r="S235" s="177">
        <f t="shared" si="49"/>
        <v>10911.200962115701</v>
      </c>
      <c r="T235" s="177">
        <f t="shared" si="50"/>
        <v>12006.090343475698</v>
      </c>
      <c r="U235" s="177">
        <f t="shared" si="51"/>
        <v>364479.4440755978</v>
      </c>
    </row>
    <row r="236" spans="1:21" x14ac:dyDescent="0.25">
      <c r="A236" s="94">
        <f t="shared" si="52"/>
        <v>50740</v>
      </c>
      <c r="B236" s="95">
        <v>216</v>
      </c>
      <c r="C236" s="82">
        <f t="shared" si="42"/>
        <v>278248.22333559807</v>
      </c>
      <c r="D236" s="96">
        <f t="shared" si="43"/>
        <v>811.55731806215636</v>
      </c>
      <c r="E236" s="96">
        <f t="shared" si="44"/>
        <v>7745.7724853443606</v>
      </c>
      <c r="F236" s="96">
        <f t="shared" si="45"/>
        <v>8557.3298034065174</v>
      </c>
      <c r="G236" s="96">
        <f t="shared" si="46"/>
        <v>270502.45085025369</v>
      </c>
      <c r="O236" s="176">
        <f t="shared" si="53"/>
        <v>50740</v>
      </c>
      <c r="P236" s="152">
        <v>216</v>
      </c>
      <c r="Q236" s="157">
        <f t="shared" si="47"/>
        <v>364479.4440755978</v>
      </c>
      <c r="R236" s="177">
        <f t="shared" si="48"/>
        <v>1063.065045220492</v>
      </c>
      <c r="S236" s="177">
        <f t="shared" si="49"/>
        <v>10943.025298255205</v>
      </c>
      <c r="T236" s="177">
        <f t="shared" si="50"/>
        <v>12006.090343475696</v>
      </c>
      <c r="U236" s="177">
        <f t="shared" si="51"/>
        <v>353536.41877734259</v>
      </c>
    </row>
    <row r="237" spans="1:21" x14ac:dyDescent="0.25">
      <c r="A237" s="94">
        <f t="shared" si="52"/>
        <v>50771</v>
      </c>
      <c r="B237" s="95">
        <v>217</v>
      </c>
      <c r="C237" s="82">
        <f t="shared" si="42"/>
        <v>270502.45085025369</v>
      </c>
      <c r="D237" s="96">
        <f t="shared" si="43"/>
        <v>788.96548164656861</v>
      </c>
      <c r="E237" s="96">
        <f t="shared" si="44"/>
        <v>7768.3643217599483</v>
      </c>
      <c r="F237" s="96">
        <f t="shared" si="45"/>
        <v>8557.3298034065174</v>
      </c>
      <c r="G237" s="96">
        <f t="shared" si="46"/>
        <v>262734.08652849373</v>
      </c>
      <c r="O237" s="176">
        <f t="shared" si="53"/>
        <v>50771</v>
      </c>
      <c r="P237" s="152">
        <v>217</v>
      </c>
      <c r="Q237" s="157">
        <f t="shared" si="47"/>
        <v>353536.41877734259</v>
      </c>
      <c r="R237" s="177">
        <f t="shared" si="48"/>
        <v>1031.147888100581</v>
      </c>
      <c r="S237" s="177">
        <f t="shared" si="49"/>
        <v>10974.942455375116</v>
      </c>
      <c r="T237" s="177">
        <f t="shared" si="50"/>
        <v>12006.090343475696</v>
      </c>
      <c r="U237" s="177">
        <f t="shared" si="51"/>
        <v>342561.47632196749</v>
      </c>
    </row>
    <row r="238" spans="1:21" x14ac:dyDescent="0.25">
      <c r="A238" s="94">
        <f t="shared" si="52"/>
        <v>50802</v>
      </c>
      <c r="B238" s="95">
        <v>218</v>
      </c>
      <c r="C238" s="82">
        <f t="shared" si="42"/>
        <v>262734.08652849373</v>
      </c>
      <c r="D238" s="96">
        <f t="shared" si="43"/>
        <v>766.30775237476871</v>
      </c>
      <c r="E238" s="96">
        <f t="shared" si="44"/>
        <v>7791.0220510317477</v>
      </c>
      <c r="F238" s="96">
        <f t="shared" si="45"/>
        <v>8557.3298034065156</v>
      </c>
      <c r="G238" s="96">
        <f t="shared" si="46"/>
        <v>254943.06447746197</v>
      </c>
      <c r="O238" s="176">
        <f t="shared" si="53"/>
        <v>50802</v>
      </c>
      <c r="P238" s="152">
        <v>218</v>
      </c>
      <c r="Q238" s="157">
        <f t="shared" si="47"/>
        <v>342561.47632196749</v>
      </c>
      <c r="R238" s="177">
        <f t="shared" si="48"/>
        <v>999.13763927240359</v>
      </c>
      <c r="S238" s="177">
        <f t="shared" si="49"/>
        <v>11006.952704203291</v>
      </c>
      <c r="T238" s="177">
        <f t="shared" si="50"/>
        <v>12006.090343475695</v>
      </c>
      <c r="U238" s="177">
        <f t="shared" si="51"/>
        <v>331554.52361776418</v>
      </c>
    </row>
    <row r="239" spans="1:21" x14ac:dyDescent="0.25">
      <c r="A239" s="94">
        <f t="shared" si="52"/>
        <v>50830</v>
      </c>
      <c r="B239" s="95">
        <v>219</v>
      </c>
      <c r="C239" s="82">
        <f t="shared" si="42"/>
        <v>254943.06447746197</v>
      </c>
      <c r="D239" s="96">
        <f t="shared" si="43"/>
        <v>743.58393805925948</v>
      </c>
      <c r="E239" s="96">
        <f t="shared" si="44"/>
        <v>7813.7458653472568</v>
      </c>
      <c r="F239" s="96">
        <f t="shared" si="45"/>
        <v>8557.3298034065156</v>
      </c>
      <c r="G239" s="96">
        <f t="shared" si="46"/>
        <v>247129.3186121147</v>
      </c>
      <c r="O239" s="176">
        <f t="shared" si="53"/>
        <v>50830</v>
      </c>
      <c r="P239" s="152">
        <v>219</v>
      </c>
      <c r="Q239" s="157">
        <f t="shared" si="47"/>
        <v>331554.52361776418</v>
      </c>
      <c r="R239" s="177">
        <f t="shared" si="48"/>
        <v>967.03402721847738</v>
      </c>
      <c r="S239" s="177">
        <f t="shared" si="49"/>
        <v>11039.05631625722</v>
      </c>
      <c r="T239" s="177">
        <f t="shared" si="50"/>
        <v>12006.090343475696</v>
      </c>
      <c r="U239" s="177">
        <f t="shared" si="51"/>
        <v>320515.46730150696</v>
      </c>
    </row>
    <row r="240" spans="1:21" x14ac:dyDescent="0.25">
      <c r="A240" s="94">
        <f t="shared" si="52"/>
        <v>50861</v>
      </c>
      <c r="B240" s="95">
        <v>220</v>
      </c>
      <c r="C240" s="82">
        <f t="shared" si="42"/>
        <v>247129.3186121147</v>
      </c>
      <c r="D240" s="96">
        <f t="shared" si="43"/>
        <v>720.79384595199656</v>
      </c>
      <c r="E240" s="96">
        <f t="shared" si="44"/>
        <v>7836.53595745452</v>
      </c>
      <c r="F240" s="96">
        <f t="shared" si="45"/>
        <v>8557.3298034065174</v>
      </c>
      <c r="G240" s="96">
        <f t="shared" si="46"/>
        <v>239292.78265466017</v>
      </c>
      <c r="O240" s="176">
        <f t="shared" si="53"/>
        <v>50861</v>
      </c>
      <c r="P240" s="152">
        <v>220</v>
      </c>
      <c r="Q240" s="157">
        <f t="shared" si="47"/>
        <v>320515.46730150696</v>
      </c>
      <c r="R240" s="177">
        <f t="shared" si="48"/>
        <v>934.83677962939385</v>
      </c>
      <c r="S240" s="177">
        <f t="shared" si="49"/>
        <v>11071.253563846303</v>
      </c>
      <c r="T240" s="177">
        <f t="shared" si="50"/>
        <v>12006.090343475696</v>
      </c>
      <c r="U240" s="177">
        <f t="shared" si="51"/>
        <v>309444.21373766067</v>
      </c>
    </row>
    <row r="241" spans="1:21" x14ac:dyDescent="0.25">
      <c r="A241" s="94">
        <f t="shared" si="52"/>
        <v>50891</v>
      </c>
      <c r="B241" s="95">
        <v>221</v>
      </c>
      <c r="C241" s="82">
        <f t="shared" si="42"/>
        <v>239292.78265466017</v>
      </c>
      <c r="D241" s="96">
        <f t="shared" si="43"/>
        <v>697.93728274275418</v>
      </c>
      <c r="E241" s="96">
        <f t="shared" si="44"/>
        <v>7859.3925206637614</v>
      </c>
      <c r="F241" s="96">
        <f t="shared" si="45"/>
        <v>8557.3298034065156</v>
      </c>
      <c r="G241" s="96">
        <f t="shared" si="46"/>
        <v>231433.39013399641</v>
      </c>
      <c r="O241" s="176">
        <f t="shared" si="53"/>
        <v>50891</v>
      </c>
      <c r="P241" s="152">
        <v>221</v>
      </c>
      <c r="Q241" s="157">
        <f t="shared" si="47"/>
        <v>309444.21373766067</v>
      </c>
      <c r="R241" s="177">
        <f t="shared" si="48"/>
        <v>902.54562340150858</v>
      </c>
      <c r="S241" s="177">
        <f t="shared" si="49"/>
        <v>11103.544720074187</v>
      </c>
      <c r="T241" s="177">
        <f t="shared" si="50"/>
        <v>12006.090343475696</v>
      </c>
      <c r="U241" s="177">
        <f t="shared" si="51"/>
        <v>298340.66901758651</v>
      </c>
    </row>
    <row r="242" spans="1:21" x14ac:dyDescent="0.25">
      <c r="A242" s="94">
        <f t="shared" si="52"/>
        <v>50922</v>
      </c>
      <c r="B242" s="95">
        <v>222</v>
      </c>
      <c r="C242" s="82">
        <f t="shared" si="42"/>
        <v>231433.39013399641</v>
      </c>
      <c r="D242" s="96">
        <f t="shared" si="43"/>
        <v>675.01405455748488</v>
      </c>
      <c r="E242" s="96">
        <f t="shared" si="44"/>
        <v>7882.3157488490306</v>
      </c>
      <c r="F242" s="96">
        <f t="shared" si="45"/>
        <v>8557.3298034065156</v>
      </c>
      <c r="G242" s="96">
        <f t="shared" si="46"/>
        <v>223551.07438514737</v>
      </c>
      <c r="O242" s="176">
        <f t="shared" si="53"/>
        <v>50922</v>
      </c>
      <c r="P242" s="152">
        <v>222</v>
      </c>
      <c r="Q242" s="157">
        <f t="shared" si="47"/>
        <v>298340.66901758651</v>
      </c>
      <c r="R242" s="177">
        <f t="shared" si="48"/>
        <v>870.16028463462567</v>
      </c>
      <c r="S242" s="177">
        <f t="shared" si="49"/>
        <v>11135.930058841072</v>
      </c>
      <c r="T242" s="177">
        <f t="shared" si="50"/>
        <v>12006.090343475696</v>
      </c>
      <c r="U242" s="177">
        <f t="shared" si="51"/>
        <v>287204.73895874544</v>
      </c>
    </row>
    <row r="243" spans="1:21" x14ac:dyDescent="0.25">
      <c r="A243" s="94">
        <f t="shared" si="52"/>
        <v>50952</v>
      </c>
      <c r="B243" s="95">
        <v>223</v>
      </c>
      <c r="C243" s="82">
        <f t="shared" si="42"/>
        <v>223551.07438514737</v>
      </c>
      <c r="D243" s="96">
        <f t="shared" si="43"/>
        <v>652.02396695667528</v>
      </c>
      <c r="E243" s="96">
        <f t="shared" si="44"/>
        <v>7905.305836449842</v>
      </c>
      <c r="F243" s="96">
        <f t="shared" si="45"/>
        <v>8557.3298034065174</v>
      </c>
      <c r="G243" s="96">
        <f t="shared" si="46"/>
        <v>215645.76854869752</v>
      </c>
      <c r="O243" s="176">
        <f t="shared" si="53"/>
        <v>50952</v>
      </c>
      <c r="P243" s="152">
        <v>223</v>
      </c>
      <c r="Q243" s="157">
        <f t="shared" si="47"/>
        <v>287204.73895874544</v>
      </c>
      <c r="R243" s="177">
        <f t="shared" si="48"/>
        <v>837.68048862967271</v>
      </c>
      <c r="S243" s="177">
        <f t="shared" si="49"/>
        <v>11168.409854846024</v>
      </c>
      <c r="T243" s="177">
        <f t="shared" si="50"/>
        <v>12006.090343475696</v>
      </c>
      <c r="U243" s="177">
        <f t="shared" si="51"/>
        <v>276036.32910389942</v>
      </c>
    </row>
    <row r="244" spans="1:21" x14ac:dyDescent="0.25">
      <c r="A244" s="94">
        <f t="shared" si="52"/>
        <v>50983</v>
      </c>
      <c r="B244" s="95">
        <v>224</v>
      </c>
      <c r="C244" s="82">
        <f t="shared" si="42"/>
        <v>215645.76854869752</v>
      </c>
      <c r="D244" s="96">
        <f t="shared" si="43"/>
        <v>628.96682493369656</v>
      </c>
      <c r="E244" s="96">
        <f t="shared" si="44"/>
        <v>7928.36297847282</v>
      </c>
      <c r="F244" s="96">
        <f t="shared" si="45"/>
        <v>8557.3298034065174</v>
      </c>
      <c r="G244" s="96">
        <f t="shared" si="46"/>
        <v>207717.40557022471</v>
      </c>
      <c r="O244" s="176">
        <f t="shared" si="53"/>
        <v>50983</v>
      </c>
      <c r="P244" s="152">
        <v>224</v>
      </c>
      <c r="Q244" s="157">
        <f t="shared" si="47"/>
        <v>276036.32910389942</v>
      </c>
      <c r="R244" s="177">
        <f t="shared" si="48"/>
        <v>805.10595988637169</v>
      </c>
      <c r="S244" s="177">
        <f t="shared" si="49"/>
        <v>11200.984383589326</v>
      </c>
      <c r="T244" s="177">
        <f t="shared" si="50"/>
        <v>12006.090343475698</v>
      </c>
      <c r="U244" s="177">
        <f t="shared" si="51"/>
        <v>264835.34472031007</v>
      </c>
    </row>
    <row r="245" spans="1:21" x14ac:dyDescent="0.25">
      <c r="A245" s="94">
        <f t="shared" si="52"/>
        <v>51014</v>
      </c>
      <c r="B245" s="95">
        <v>225</v>
      </c>
      <c r="C245" s="82">
        <f t="shared" si="42"/>
        <v>207717.40557022471</v>
      </c>
      <c r="D245" s="96">
        <f t="shared" si="43"/>
        <v>605.84243291315079</v>
      </c>
      <c r="E245" s="96">
        <f t="shared" si="44"/>
        <v>7951.4873704933661</v>
      </c>
      <c r="F245" s="96">
        <f t="shared" si="45"/>
        <v>8557.3298034065174</v>
      </c>
      <c r="G245" s="96">
        <f t="shared" si="46"/>
        <v>199765.91819973136</v>
      </c>
      <c r="O245" s="176">
        <f t="shared" si="53"/>
        <v>51014</v>
      </c>
      <c r="P245" s="152">
        <v>225</v>
      </c>
      <c r="Q245" s="157">
        <f t="shared" si="47"/>
        <v>264835.34472031007</v>
      </c>
      <c r="R245" s="177">
        <f t="shared" si="48"/>
        <v>772.43642210090275</v>
      </c>
      <c r="S245" s="177">
        <f t="shared" si="49"/>
        <v>11233.653921374793</v>
      </c>
      <c r="T245" s="177">
        <f t="shared" si="50"/>
        <v>12006.090343475695</v>
      </c>
      <c r="U245" s="177">
        <f t="shared" si="51"/>
        <v>253601.69079893528</v>
      </c>
    </row>
    <row r="246" spans="1:21" x14ac:dyDescent="0.25">
      <c r="A246" s="94">
        <f t="shared" si="52"/>
        <v>51044</v>
      </c>
      <c r="B246" s="95">
        <v>226</v>
      </c>
      <c r="C246" s="82">
        <f t="shared" si="42"/>
        <v>199765.91819973136</v>
      </c>
      <c r="D246" s="96">
        <f t="shared" si="43"/>
        <v>582.65059474921179</v>
      </c>
      <c r="E246" s="96">
        <f t="shared" si="44"/>
        <v>7974.6792086573041</v>
      </c>
      <c r="F246" s="96">
        <f t="shared" si="45"/>
        <v>8557.3298034065156</v>
      </c>
      <c r="G246" s="96">
        <f t="shared" si="46"/>
        <v>191791.23899107406</v>
      </c>
      <c r="O246" s="176">
        <f t="shared" si="53"/>
        <v>51044</v>
      </c>
      <c r="P246" s="152">
        <v>226</v>
      </c>
      <c r="Q246" s="157">
        <f t="shared" si="47"/>
        <v>253601.69079893528</v>
      </c>
      <c r="R246" s="177">
        <f t="shared" si="48"/>
        <v>739.67159816355957</v>
      </c>
      <c r="S246" s="177">
        <f t="shared" si="49"/>
        <v>11266.418745312136</v>
      </c>
      <c r="T246" s="177">
        <f t="shared" si="50"/>
        <v>12006.090343475695</v>
      </c>
      <c r="U246" s="177">
        <f t="shared" si="51"/>
        <v>242335.27205362314</v>
      </c>
    </row>
    <row r="247" spans="1:21" x14ac:dyDescent="0.25">
      <c r="A247" s="94">
        <f t="shared" si="52"/>
        <v>51075</v>
      </c>
      <c r="B247" s="95">
        <v>227</v>
      </c>
      <c r="C247" s="82">
        <f t="shared" si="42"/>
        <v>191791.23899107406</v>
      </c>
      <c r="D247" s="96">
        <f t="shared" si="43"/>
        <v>559.39111372396133</v>
      </c>
      <c r="E247" s="96">
        <f t="shared" si="44"/>
        <v>7997.9386896825554</v>
      </c>
      <c r="F247" s="96">
        <f t="shared" si="45"/>
        <v>8557.3298034065174</v>
      </c>
      <c r="G247" s="96">
        <f t="shared" si="46"/>
        <v>183793.30030139151</v>
      </c>
      <c r="O247" s="176">
        <f t="shared" si="53"/>
        <v>51075</v>
      </c>
      <c r="P247" s="152">
        <v>227</v>
      </c>
      <c r="Q247" s="157">
        <f t="shared" si="47"/>
        <v>242335.27205362314</v>
      </c>
      <c r="R247" s="177">
        <f t="shared" si="48"/>
        <v>706.81121015639928</v>
      </c>
      <c r="S247" s="177">
        <f t="shared" si="49"/>
        <v>11299.279133319298</v>
      </c>
      <c r="T247" s="177">
        <f t="shared" si="50"/>
        <v>12006.090343475698</v>
      </c>
      <c r="U247" s="177">
        <f t="shared" si="51"/>
        <v>231035.99292030383</v>
      </c>
    </row>
    <row r="248" spans="1:21" x14ac:dyDescent="0.25">
      <c r="A248" s="94">
        <f t="shared" si="52"/>
        <v>51105</v>
      </c>
      <c r="B248" s="95">
        <v>228</v>
      </c>
      <c r="C248" s="82">
        <f t="shared" si="42"/>
        <v>183793.30030139151</v>
      </c>
      <c r="D248" s="96">
        <f t="shared" si="43"/>
        <v>536.0637925457205</v>
      </c>
      <c r="E248" s="96">
        <f t="shared" si="44"/>
        <v>8021.2660108607961</v>
      </c>
      <c r="F248" s="96">
        <f t="shared" si="45"/>
        <v>8557.3298034065174</v>
      </c>
      <c r="G248" s="96">
        <f t="shared" si="46"/>
        <v>175772.03429053072</v>
      </c>
      <c r="O248" s="176">
        <f t="shared" si="53"/>
        <v>51105</v>
      </c>
      <c r="P248" s="152">
        <v>228</v>
      </c>
      <c r="Q248" s="157">
        <f t="shared" si="47"/>
        <v>231035.99292030383</v>
      </c>
      <c r="R248" s="177">
        <f t="shared" si="48"/>
        <v>673.85497935088461</v>
      </c>
      <c r="S248" s="177">
        <f t="shared" si="49"/>
        <v>11332.235364124812</v>
      </c>
      <c r="T248" s="177">
        <f t="shared" si="50"/>
        <v>12006.090343475696</v>
      </c>
      <c r="U248" s="177">
        <f t="shared" si="51"/>
        <v>219703.75755617901</v>
      </c>
    </row>
    <row r="249" spans="1:21" x14ac:dyDescent="0.25">
      <c r="A249" s="94">
        <f t="shared" si="52"/>
        <v>51136</v>
      </c>
      <c r="B249" s="95">
        <v>229</v>
      </c>
      <c r="C249" s="82">
        <f t="shared" si="42"/>
        <v>175772.03429053072</v>
      </c>
      <c r="D249" s="96">
        <f t="shared" si="43"/>
        <v>512.66843334737655</v>
      </c>
      <c r="E249" s="96">
        <f t="shared" si="44"/>
        <v>8044.6613700591397</v>
      </c>
      <c r="F249" s="96">
        <f t="shared" si="45"/>
        <v>8557.3298034065156</v>
      </c>
      <c r="G249" s="96">
        <f t="shared" si="46"/>
        <v>167727.37292047159</v>
      </c>
      <c r="O249" s="176">
        <f t="shared" si="53"/>
        <v>51136</v>
      </c>
      <c r="P249" s="152">
        <v>229</v>
      </c>
      <c r="Q249" s="157">
        <f t="shared" si="47"/>
        <v>219703.75755617901</v>
      </c>
      <c r="R249" s="177">
        <f t="shared" si="48"/>
        <v>640.8026262055206</v>
      </c>
      <c r="S249" s="177">
        <f t="shared" si="49"/>
        <v>11365.287717270176</v>
      </c>
      <c r="T249" s="177">
        <f t="shared" si="50"/>
        <v>12006.090343475696</v>
      </c>
      <c r="U249" s="177">
        <f t="shared" si="51"/>
        <v>208338.46983890884</v>
      </c>
    </row>
    <row r="250" spans="1:21" x14ac:dyDescent="0.25">
      <c r="A250" s="94">
        <f t="shared" si="52"/>
        <v>51167</v>
      </c>
      <c r="B250" s="95">
        <v>230</v>
      </c>
      <c r="C250" s="82">
        <f t="shared" si="42"/>
        <v>167727.37292047159</v>
      </c>
      <c r="D250" s="96">
        <f t="shared" si="43"/>
        <v>489.2048376847041</v>
      </c>
      <c r="E250" s="96">
        <f t="shared" si="44"/>
        <v>8068.1249657218132</v>
      </c>
      <c r="F250" s="96">
        <f t="shared" si="45"/>
        <v>8557.3298034065174</v>
      </c>
      <c r="G250" s="96">
        <f t="shared" si="46"/>
        <v>159659.24795474979</v>
      </c>
      <c r="O250" s="176">
        <f t="shared" si="53"/>
        <v>51167</v>
      </c>
      <c r="P250" s="152">
        <v>230</v>
      </c>
      <c r="Q250" s="157">
        <f t="shared" si="47"/>
        <v>208338.46983890884</v>
      </c>
      <c r="R250" s="177">
        <f t="shared" si="48"/>
        <v>607.6538703634825</v>
      </c>
      <c r="S250" s="177">
        <f t="shared" si="49"/>
        <v>11398.436473112213</v>
      </c>
      <c r="T250" s="177">
        <f t="shared" si="50"/>
        <v>12006.090343475696</v>
      </c>
      <c r="U250" s="177">
        <f t="shared" si="51"/>
        <v>196940.03336579664</v>
      </c>
    </row>
    <row r="251" spans="1:21" x14ac:dyDescent="0.25">
      <c r="A251" s="94">
        <f t="shared" si="52"/>
        <v>51196</v>
      </c>
      <c r="B251" s="95">
        <v>231</v>
      </c>
      <c r="C251" s="82">
        <f t="shared" si="42"/>
        <v>159659.24795474979</v>
      </c>
      <c r="D251" s="96">
        <f t="shared" si="43"/>
        <v>465.67280653468214</v>
      </c>
      <c r="E251" s="96">
        <f t="shared" si="44"/>
        <v>8091.6569968718331</v>
      </c>
      <c r="F251" s="96">
        <f t="shared" si="45"/>
        <v>8557.3298034065156</v>
      </c>
      <c r="G251" s="96">
        <f t="shared" si="46"/>
        <v>151567.59095787795</v>
      </c>
      <c r="O251" s="176">
        <f t="shared" si="53"/>
        <v>51196</v>
      </c>
      <c r="P251" s="152">
        <v>231</v>
      </c>
      <c r="Q251" s="157">
        <f t="shared" si="47"/>
        <v>196940.03336579664</v>
      </c>
      <c r="R251" s="177">
        <f t="shared" si="48"/>
        <v>574.40843065023864</v>
      </c>
      <c r="S251" s="177">
        <f t="shared" si="49"/>
        <v>11431.681912825457</v>
      </c>
      <c r="T251" s="177">
        <f t="shared" si="50"/>
        <v>12006.090343475696</v>
      </c>
      <c r="U251" s="177">
        <f t="shared" si="51"/>
        <v>185508.35145297117</v>
      </c>
    </row>
    <row r="252" spans="1:21" x14ac:dyDescent="0.25">
      <c r="A252" s="94">
        <f t="shared" si="52"/>
        <v>51227</v>
      </c>
      <c r="B252" s="95">
        <v>232</v>
      </c>
      <c r="C252" s="82">
        <f t="shared" si="42"/>
        <v>151567.59095787795</v>
      </c>
      <c r="D252" s="96">
        <f t="shared" si="43"/>
        <v>442.07214029380594</v>
      </c>
      <c r="E252" s="96">
        <f t="shared" si="44"/>
        <v>8115.2576631127104</v>
      </c>
      <c r="F252" s="96">
        <f t="shared" si="45"/>
        <v>8557.3298034065156</v>
      </c>
      <c r="G252" s="96">
        <f t="shared" si="46"/>
        <v>143452.33329476524</v>
      </c>
      <c r="O252" s="176">
        <f t="shared" si="53"/>
        <v>51227</v>
      </c>
      <c r="P252" s="152">
        <v>232</v>
      </c>
      <c r="Q252" s="157">
        <f t="shared" si="47"/>
        <v>185508.35145297117</v>
      </c>
      <c r="R252" s="177">
        <f t="shared" si="48"/>
        <v>541.06602507116429</v>
      </c>
      <c r="S252" s="177">
        <f t="shared" si="49"/>
        <v>11465.024318404532</v>
      </c>
      <c r="T252" s="177">
        <f t="shared" si="50"/>
        <v>12006.090343475696</v>
      </c>
      <c r="U252" s="177">
        <f t="shared" si="51"/>
        <v>174043.32713456664</v>
      </c>
    </row>
    <row r="253" spans="1:21" x14ac:dyDescent="0.25">
      <c r="A253" s="94">
        <f t="shared" si="52"/>
        <v>51257</v>
      </c>
      <c r="B253" s="95">
        <v>233</v>
      </c>
      <c r="C253" s="82">
        <f t="shared" si="42"/>
        <v>143452.33329476524</v>
      </c>
      <c r="D253" s="96">
        <f t="shared" si="43"/>
        <v>418.40263877639387</v>
      </c>
      <c r="E253" s="96">
        <f t="shared" si="44"/>
        <v>8138.9271646301222</v>
      </c>
      <c r="F253" s="96">
        <f t="shared" si="45"/>
        <v>8557.3298034065156</v>
      </c>
      <c r="G253" s="96">
        <f t="shared" si="46"/>
        <v>135313.40613013512</v>
      </c>
      <c r="O253" s="176">
        <f t="shared" si="53"/>
        <v>51257</v>
      </c>
      <c r="P253" s="152">
        <v>233</v>
      </c>
      <c r="Q253" s="157">
        <f t="shared" si="47"/>
        <v>174043.32713456664</v>
      </c>
      <c r="R253" s="177">
        <f t="shared" si="48"/>
        <v>507.62637080915113</v>
      </c>
      <c r="S253" s="177">
        <f t="shared" si="49"/>
        <v>11498.463972666545</v>
      </c>
      <c r="T253" s="177">
        <f t="shared" si="50"/>
        <v>12006.090343475696</v>
      </c>
      <c r="U253" s="177">
        <f t="shared" si="51"/>
        <v>162544.86316190011</v>
      </c>
    </row>
    <row r="254" spans="1:21" x14ac:dyDescent="0.25">
      <c r="A254" s="94">
        <f t="shared" si="52"/>
        <v>51288</v>
      </c>
      <c r="B254" s="95">
        <v>234</v>
      </c>
      <c r="C254" s="82">
        <f t="shared" si="42"/>
        <v>135313.40613013512</v>
      </c>
      <c r="D254" s="96">
        <f t="shared" si="43"/>
        <v>394.66410121288936</v>
      </c>
      <c r="E254" s="96">
        <f t="shared" si="44"/>
        <v>8162.6657021936271</v>
      </c>
      <c r="F254" s="96">
        <f t="shared" si="45"/>
        <v>8557.3298034065156</v>
      </c>
      <c r="G254" s="96">
        <f t="shared" si="46"/>
        <v>127150.74042794149</v>
      </c>
      <c r="O254" s="176">
        <f t="shared" si="53"/>
        <v>51288</v>
      </c>
      <c r="P254" s="152">
        <v>234</v>
      </c>
      <c r="Q254" s="157">
        <f t="shared" si="47"/>
        <v>162544.86316190011</v>
      </c>
      <c r="R254" s="177">
        <f t="shared" si="48"/>
        <v>474.089184222207</v>
      </c>
      <c r="S254" s="177">
        <f t="shared" si="49"/>
        <v>11532.00115925349</v>
      </c>
      <c r="T254" s="177">
        <f t="shared" si="50"/>
        <v>12006.090343475696</v>
      </c>
      <c r="U254" s="177">
        <f t="shared" si="51"/>
        <v>151012.86200264661</v>
      </c>
    </row>
    <row r="255" spans="1:21" x14ac:dyDescent="0.25">
      <c r="A255" s="94">
        <f t="shared" si="52"/>
        <v>51318</v>
      </c>
      <c r="B255" s="95">
        <v>235</v>
      </c>
      <c r="C255" s="82">
        <f t="shared" si="42"/>
        <v>127150.74042794149</v>
      </c>
      <c r="D255" s="96">
        <f t="shared" si="43"/>
        <v>370.85632624815793</v>
      </c>
      <c r="E255" s="96">
        <f t="shared" si="44"/>
        <v>8186.4734771583589</v>
      </c>
      <c r="F255" s="96">
        <f t="shared" si="45"/>
        <v>8557.3298034065174</v>
      </c>
      <c r="G255" s="96">
        <f t="shared" si="46"/>
        <v>118964.26695078313</v>
      </c>
      <c r="O255" s="176">
        <f t="shared" si="53"/>
        <v>51318</v>
      </c>
      <c r="P255" s="152">
        <v>235</v>
      </c>
      <c r="Q255" s="157">
        <f t="shared" si="47"/>
        <v>151012.86200264661</v>
      </c>
      <c r="R255" s="177">
        <f t="shared" si="48"/>
        <v>440.45418084105103</v>
      </c>
      <c r="S255" s="177">
        <f t="shared" si="49"/>
        <v>11565.636162634646</v>
      </c>
      <c r="T255" s="177">
        <f t="shared" si="50"/>
        <v>12006.090343475696</v>
      </c>
      <c r="U255" s="177">
        <f t="shared" si="51"/>
        <v>139447.22584001196</v>
      </c>
    </row>
    <row r="256" spans="1:21" x14ac:dyDescent="0.25">
      <c r="A256" s="94">
        <f t="shared" si="52"/>
        <v>51349</v>
      </c>
      <c r="B256" s="95">
        <v>236</v>
      </c>
      <c r="C256" s="82">
        <f t="shared" si="42"/>
        <v>118964.26695078313</v>
      </c>
      <c r="D256" s="96">
        <f t="shared" si="43"/>
        <v>346.97911193977939</v>
      </c>
      <c r="E256" s="96">
        <f t="shared" si="44"/>
        <v>8210.3506914667378</v>
      </c>
      <c r="F256" s="96">
        <f t="shared" si="45"/>
        <v>8557.3298034065174</v>
      </c>
      <c r="G256" s="96">
        <f t="shared" si="46"/>
        <v>110753.91625931639</v>
      </c>
      <c r="O256" s="176">
        <f t="shared" si="53"/>
        <v>51349</v>
      </c>
      <c r="P256" s="152">
        <v>236</v>
      </c>
      <c r="Q256" s="157">
        <f t="shared" si="47"/>
        <v>139447.22584001196</v>
      </c>
      <c r="R256" s="177">
        <f t="shared" si="48"/>
        <v>406.72107536669995</v>
      </c>
      <c r="S256" s="177">
        <f t="shared" si="49"/>
        <v>11599.369268108996</v>
      </c>
      <c r="T256" s="177">
        <f t="shared" si="50"/>
        <v>12006.090343475696</v>
      </c>
      <c r="U256" s="177">
        <f t="shared" si="51"/>
        <v>127847.85657190296</v>
      </c>
    </row>
    <row r="257" spans="1:21" x14ac:dyDescent="0.25">
      <c r="A257" s="94">
        <f t="shared" si="52"/>
        <v>51380</v>
      </c>
      <c r="B257" s="95">
        <v>237</v>
      </c>
      <c r="C257" s="82">
        <f t="shared" si="42"/>
        <v>110753.91625931639</v>
      </c>
      <c r="D257" s="96">
        <f t="shared" si="43"/>
        <v>323.03225575633468</v>
      </c>
      <c r="E257" s="96">
        <f t="shared" si="44"/>
        <v>8234.2975476501815</v>
      </c>
      <c r="F257" s="96">
        <f t="shared" si="45"/>
        <v>8557.3298034065156</v>
      </c>
      <c r="G257" s="96">
        <f t="shared" si="46"/>
        <v>102519.6187116662</v>
      </c>
      <c r="O257" s="176">
        <f t="shared" si="53"/>
        <v>51380</v>
      </c>
      <c r="P257" s="152">
        <v>237</v>
      </c>
      <c r="Q257" s="157">
        <f t="shared" si="47"/>
        <v>127847.85657190296</v>
      </c>
      <c r="R257" s="177">
        <f t="shared" si="48"/>
        <v>372.88958166804866</v>
      </c>
      <c r="S257" s="177">
        <f t="shared" si="49"/>
        <v>11633.200761807648</v>
      </c>
      <c r="T257" s="177">
        <f t="shared" si="50"/>
        <v>12006.090343475696</v>
      </c>
      <c r="U257" s="177">
        <f t="shared" si="51"/>
        <v>116214.65581009531</v>
      </c>
    </row>
    <row r="258" spans="1:21" x14ac:dyDescent="0.25">
      <c r="A258" s="94">
        <f t="shared" si="52"/>
        <v>51410</v>
      </c>
      <c r="B258" s="95">
        <v>238</v>
      </c>
      <c r="C258" s="82">
        <f t="shared" si="42"/>
        <v>102519.6187116662</v>
      </c>
      <c r="D258" s="96">
        <f t="shared" si="43"/>
        <v>299.01555457568833</v>
      </c>
      <c r="E258" s="96">
        <f t="shared" si="44"/>
        <v>8258.3142488308295</v>
      </c>
      <c r="F258" s="96">
        <f t="shared" si="45"/>
        <v>8557.3298034065174</v>
      </c>
      <c r="G258" s="96">
        <f t="shared" si="46"/>
        <v>94261.304462835367</v>
      </c>
      <c r="O258" s="176">
        <f t="shared" si="53"/>
        <v>51410</v>
      </c>
      <c r="P258" s="152">
        <v>238</v>
      </c>
      <c r="Q258" s="157">
        <f t="shared" si="47"/>
        <v>116214.65581009531</v>
      </c>
      <c r="R258" s="177">
        <f t="shared" si="48"/>
        <v>338.95941277944303</v>
      </c>
      <c r="S258" s="177">
        <f t="shared" si="49"/>
        <v>11667.130930696254</v>
      </c>
      <c r="T258" s="177">
        <f t="shared" si="50"/>
        <v>12006.090343475696</v>
      </c>
      <c r="U258" s="177">
        <f t="shared" si="51"/>
        <v>104547.52487939906</v>
      </c>
    </row>
    <row r="259" spans="1:21" x14ac:dyDescent="0.25">
      <c r="A259" s="94">
        <f t="shared" si="52"/>
        <v>51441</v>
      </c>
      <c r="B259" s="95">
        <v>239</v>
      </c>
      <c r="C259" s="82">
        <f t="shared" ref="C259:C260" si="54">G258</f>
        <v>94261.304462835367</v>
      </c>
      <c r="D259" s="96">
        <f t="shared" ref="D259:D260" si="55">IPMT($E$17/12,B259-1,$E$7-1,-$C$22,$E$16,0)</f>
        <v>274.92880468326513</v>
      </c>
      <c r="E259" s="96">
        <f t="shared" ref="E259:E260" si="56">PPMT($E$17/12,B259-1,$E$7-1,-$C$22,$E$16,0)</f>
        <v>8282.4009987232512</v>
      </c>
      <c r="F259" s="96">
        <f t="shared" ref="F259:F261" si="57">D259+E259</f>
        <v>8557.3298034065156</v>
      </c>
      <c r="G259" s="96">
        <f t="shared" ref="G259:G261" si="58">C259-E259</f>
        <v>85978.903464112111</v>
      </c>
      <c r="O259" s="176">
        <f t="shared" si="53"/>
        <v>51441</v>
      </c>
      <c r="P259" s="152">
        <v>239</v>
      </c>
      <c r="Q259" s="157">
        <f t="shared" ref="Q259:Q260" si="59">U258</f>
        <v>104547.52487939906</v>
      </c>
      <c r="R259" s="177">
        <f t="shared" ref="R259:R260" si="60">IPMT($S$16/12,P259-1,$S$7-1,-$Q$22,$S$15,0)</f>
        <v>304.9302808982456</v>
      </c>
      <c r="S259" s="177">
        <f t="shared" ref="S259:S260" si="61">PPMT($S$16/12,P259-1,$S$7-1,-$Q$22,$S$15,0)</f>
        <v>11701.160062577452</v>
      </c>
      <c r="T259" s="177">
        <f t="shared" ref="T259:T261" si="62">R259+S259</f>
        <v>12006.090343475696</v>
      </c>
      <c r="U259" s="177">
        <f t="shared" ref="U259:U261" si="63">Q259-S259</f>
        <v>92846.364816821617</v>
      </c>
    </row>
    <row r="260" spans="1:21" x14ac:dyDescent="0.25">
      <c r="A260" s="94">
        <f t="shared" si="52"/>
        <v>51471</v>
      </c>
      <c r="B260" s="95">
        <v>240</v>
      </c>
      <c r="C260" s="82">
        <f t="shared" si="54"/>
        <v>85978.903464112111</v>
      </c>
      <c r="D260" s="96">
        <f t="shared" si="55"/>
        <v>250.7718017703223</v>
      </c>
      <c r="E260" s="96">
        <f t="shared" si="56"/>
        <v>8306.5580016361946</v>
      </c>
      <c r="F260" s="96">
        <f t="shared" si="57"/>
        <v>8557.3298034065174</v>
      </c>
      <c r="G260" s="96">
        <f t="shared" si="58"/>
        <v>77672.345462475918</v>
      </c>
      <c r="O260" s="176">
        <f t="shared" si="53"/>
        <v>51471</v>
      </c>
      <c r="P260" s="152">
        <v>240</v>
      </c>
      <c r="Q260" s="157">
        <f t="shared" si="59"/>
        <v>92846.364816821617</v>
      </c>
      <c r="R260" s="177">
        <f t="shared" si="60"/>
        <v>270.80189738239471</v>
      </c>
      <c r="S260" s="177">
        <f t="shared" si="61"/>
        <v>11735.288446093302</v>
      </c>
      <c r="T260" s="177">
        <f t="shared" si="62"/>
        <v>12006.090343475696</v>
      </c>
      <c r="U260" s="177">
        <f t="shared" si="63"/>
        <v>81111.076370728319</v>
      </c>
    </row>
    <row r="261" spans="1:21" x14ac:dyDescent="0.25">
      <c r="A261" s="94">
        <f t="shared" si="52"/>
        <v>51502</v>
      </c>
      <c r="B261" s="95">
        <v>241</v>
      </c>
      <c r="C261" s="82">
        <f>G260</f>
        <v>77672.345462475918</v>
      </c>
      <c r="D261" s="96">
        <f>IPMT($E$17/12,B261-1,$E$7-1,-$C$22,$E$16,0)*4/31</f>
        <v>29.231527862221512</v>
      </c>
      <c r="E261" s="96">
        <f>PPMT($E$17/12,B261-1,$E$7-1,-$C$22,$E$16,0)</f>
        <v>8330.7854624742995</v>
      </c>
      <c r="F261" s="96">
        <f t="shared" si="57"/>
        <v>8360.0169903365204</v>
      </c>
      <c r="G261" s="96">
        <f t="shared" si="58"/>
        <v>69341.560000001613</v>
      </c>
      <c r="I261" s="201"/>
      <c r="O261" s="176">
        <f>EDATE(O138,1)+3</f>
        <v>47791</v>
      </c>
      <c r="P261" s="152">
        <v>241</v>
      </c>
      <c r="Q261" s="157">
        <f>U260</f>
        <v>81111.076370728319</v>
      </c>
      <c r="R261" s="177">
        <f>IPMT($S$16/12,P261-1,$S$7-1,-$Q$22,$S$15,0)*4/31</f>
        <v>30.525673902962051</v>
      </c>
      <c r="S261" s="177">
        <f>PPMT($S$16/12,P261-1,$S$7-1,-$Q$22,$S$15,0)</f>
        <v>11769.516370727739</v>
      </c>
      <c r="T261" s="177">
        <f t="shared" si="62"/>
        <v>11800.042044630702</v>
      </c>
      <c r="U261" s="177">
        <f t="shared" si="63"/>
        <v>69341.56000000058</v>
      </c>
    </row>
  </sheetData>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36"/>
  <sheetViews>
    <sheetView workbookViewId="0">
      <selection activeCell="B4" sqref="B4"/>
    </sheetView>
  </sheetViews>
  <sheetFormatPr defaultColWidth="9.140625" defaultRowHeight="15" x14ac:dyDescent="0.25"/>
  <cols>
    <col min="1" max="1" width="9.140625" style="92"/>
    <col min="2" max="2" width="7.85546875" style="92" customWidth="1"/>
    <col min="3" max="3" width="14.7109375" style="92" customWidth="1"/>
    <col min="4" max="4" width="14.28515625" style="92" customWidth="1"/>
    <col min="5" max="7" width="14.7109375" style="92" customWidth="1"/>
    <col min="8" max="16384" width="9.140625" style="92"/>
  </cols>
  <sheetData>
    <row r="1" spans="1:13" x14ac:dyDescent="0.25">
      <c r="A1" s="76"/>
      <c r="B1" s="76"/>
      <c r="C1" s="76"/>
      <c r="D1" s="76"/>
      <c r="E1" s="76"/>
      <c r="F1" s="76"/>
      <c r="G1" s="77"/>
    </row>
    <row r="2" spans="1:13" x14ac:dyDescent="0.25">
      <c r="A2" s="76"/>
      <c r="B2" s="76"/>
      <c r="C2" s="76"/>
      <c r="D2" s="76"/>
      <c r="E2" s="76"/>
      <c r="F2" s="78"/>
      <c r="G2" s="79"/>
    </row>
    <row r="3" spans="1:13" x14ac:dyDescent="0.25">
      <c r="A3" s="76"/>
      <c r="B3" s="76"/>
      <c r="C3" s="76"/>
      <c r="D3" s="76"/>
      <c r="E3" s="76"/>
      <c r="F3" s="78"/>
      <c r="G3" s="79"/>
    </row>
    <row r="4" spans="1:13" ht="21" x14ac:dyDescent="0.35">
      <c r="A4" s="76"/>
      <c r="B4" s="105" t="s">
        <v>52</v>
      </c>
      <c r="C4" s="76"/>
      <c r="D4" s="76"/>
      <c r="E4" s="81"/>
      <c r="F4" s="106" t="str">
        <f>'Lisa 3'!D6</f>
        <v>Pepleri 35, Tartu</v>
      </c>
      <c r="G4" s="80"/>
      <c r="K4" s="100"/>
      <c r="L4" s="99"/>
    </row>
    <row r="5" spans="1:13" x14ac:dyDescent="0.25">
      <c r="A5" s="76"/>
      <c r="B5" s="76"/>
      <c r="C5" s="76"/>
      <c r="D5" s="76"/>
      <c r="E5" s="76"/>
      <c r="F5" s="82"/>
      <c r="G5" s="76"/>
      <c r="K5" s="98"/>
      <c r="L5" s="99"/>
    </row>
    <row r="6" spans="1:13" x14ac:dyDescent="0.25">
      <c r="A6" s="76"/>
      <c r="B6" s="83" t="s">
        <v>30</v>
      </c>
      <c r="C6" s="84"/>
      <c r="D6" s="85"/>
      <c r="E6" s="86">
        <v>44200</v>
      </c>
      <c r="F6" s="87"/>
      <c r="G6" s="76"/>
      <c r="K6" s="109"/>
      <c r="L6" s="109"/>
    </row>
    <row r="7" spans="1:13" x14ac:dyDescent="0.25">
      <c r="A7" s="76"/>
      <c r="B7" s="88" t="s">
        <v>31</v>
      </c>
      <c r="C7" s="95"/>
      <c r="E7" s="124">
        <v>121</v>
      </c>
      <c r="F7" s="89" t="s">
        <v>21</v>
      </c>
      <c r="G7" s="76"/>
      <c r="K7" s="110"/>
      <c r="L7" s="110"/>
    </row>
    <row r="8" spans="1:13" x14ac:dyDescent="0.25">
      <c r="A8" s="76"/>
      <c r="B8" s="88" t="s">
        <v>53</v>
      </c>
      <c r="C8" s="95"/>
      <c r="D8" s="111">
        <f>E6-1</f>
        <v>44199</v>
      </c>
      <c r="E8" s="112">
        <v>193259.11311541166</v>
      </c>
      <c r="F8" s="89" t="s">
        <v>33</v>
      </c>
      <c r="G8" s="76"/>
      <c r="K8" s="110"/>
      <c r="L8" s="110"/>
    </row>
    <row r="9" spans="1:13" x14ac:dyDescent="0.25">
      <c r="A9" s="76"/>
      <c r="B9" s="88" t="s">
        <v>54</v>
      </c>
      <c r="C9" s="95"/>
      <c r="D9" s="111">
        <f>EDATE(D8,E7)</f>
        <v>47882</v>
      </c>
      <c r="E9" s="112">
        <v>0</v>
      </c>
      <c r="F9" s="89" t="s">
        <v>33</v>
      </c>
      <c r="G9" s="123"/>
      <c r="K9" s="110"/>
      <c r="L9" s="110"/>
    </row>
    <row r="10" spans="1:13" x14ac:dyDescent="0.25">
      <c r="A10" s="76"/>
      <c r="B10" s="88" t="s">
        <v>34</v>
      </c>
      <c r="C10" s="95"/>
      <c r="E10" s="190">
        <v>1</v>
      </c>
      <c r="F10" s="89"/>
      <c r="G10" s="76"/>
      <c r="K10" s="114"/>
      <c r="L10" s="114"/>
    </row>
    <row r="11" spans="1:13" x14ac:dyDescent="0.25">
      <c r="A11" s="76"/>
      <c r="B11" s="119" t="s">
        <v>83</v>
      </c>
      <c r="C11" s="120"/>
      <c r="D11" s="121"/>
      <c r="E11" s="122">
        <v>3.5000000000000003E-2</v>
      </c>
      <c r="F11" s="90"/>
      <c r="G11" s="91"/>
      <c r="K11" s="110"/>
      <c r="L11" s="110"/>
      <c r="M11" s="114"/>
    </row>
    <row r="12" spans="1:13" x14ac:dyDescent="0.25">
      <c r="A12" s="76"/>
      <c r="B12" s="116"/>
      <c r="C12" s="95"/>
      <c r="E12" s="117"/>
      <c r="F12" s="116"/>
      <c r="G12" s="91"/>
      <c r="K12" s="110"/>
      <c r="L12" s="110"/>
      <c r="M12" s="114"/>
    </row>
    <row r="13" spans="1:13" x14ac:dyDescent="0.25">
      <c r="K13" s="110"/>
      <c r="L13" s="110"/>
      <c r="M13" s="114"/>
    </row>
    <row r="14" spans="1:13" ht="15.75" thickBot="1" x14ac:dyDescent="0.3">
      <c r="A14" s="93" t="s">
        <v>37</v>
      </c>
      <c r="B14" s="93" t="s">
        <v>38</v>
      </c>
      <c r="C14" s="93" t="s">
        <v>39</v>
      </c>
      <c r="D14" s="93" t="s">
        <v>40</v>
      </c>
      <c r="E14" s="93" t="s">
        <v>41</v>
      </c>
      <c r="F14" s="93" t="s">
        <v>42</v>
      </c>
      <c r="G14" s="93" t="s">
        <v>43</v>
      </c>
      <c r="K14" s="110"/>
      <c r="L14" s="110"/>
      <c r="M14" s="114"/>
    </row>
    <row r="15" spans="1:13" x14ac:dyDescent="0.25">
      <c r="A15" s="94">
        <f>E6</f>
        <v>44200</v>
      </c>
      <c r="B15" s="95">
        <v>1</v>
      </c>
      <c r="C15" s="82">
        <f>E8</f>
        <v>193259.11311541166</v>
      </c>
      <c r="D15" s="96">
        <f>IPMT($E$11/12,B15,$E$7,-$E$8,$E$9,0)*28/31</f>
        <v>509.12347003522433</v>
      </c>
      <c r="E15" s="96">
        <f>PPMT($E$11/12,B15,$E$7,-$E$8,$E$9,0)</f>
        <v>1334.193800151249</v>
      </c>
      <c r="F15" s="96">
        <f>D15+E15</f>
        <v>1843.3172701864733</v>
      </c>
      <c r="G15" s="96">
        <f>C15-E15</f>
        <v>191924.9193152604</v>
      </c>
      <c r="K15" s="110"/>
      <c r="L15" s="110"/>
      <c r="M15" s="114"/>
    </row>
    <row r="16" spans="1:13" x14ac:dyDescent="0.25">
      <c r="A16" s="94">
        <f>EDATE(A15,1)-3</f>
        <v>44228</v>
      </c>
      <c r="B16" s="95">
        <v>2</v>
      </c>
      <c r="C16" s="82">
        <f>G15</f>
        <v>191924.9193152604</v>
      </c>
      <c r="D16" s="96">
        <f>IPMT($E$11/12,B16,$E$7,-$E$8,$E$9,0)</f>
        <v>559.78101466950966</v>
      </c>
      <c r="E16" s="96">
        <f t="shared" ref="E16" si="0">PPMT($E$11/12,B16,$E$7,-$E$8,$E$9,0)</f>
        <v>1338.0851987350236</v>
      </c>
      <c r="F16" s="96">
        <f t="shared" ref="F16" si="1">D16+E16</f>
        <v>1897.8662134045333</v>
      </c>
      <c r="G16" s="96">
        <f t="shared" ref="G16" si="2">C16-E16</f>
        <v>190586.83411652537</v>
      </c>
      <c r="K16" s="110"/>
      <c r="L16" s="110"/>
      <c r="M16" s="114"/>
    </row>
    <row r="17" spans="1:13" x14ac:dyDescent="0.25">
      <c r="A17" s="94">
        <f>EDATE(A16,1)</f>
        <v>44256</v>
      </c>
      <c r="B17" s="95">
        <v>3</v>
      </c>
      <c r="C17" s="82">
        <f t="shared" ref="C17:C80" si="3">G16</f>
        <v>190586.83411652537</v>
      </c>
      <c r="D17" s="96">
        <f t="shared" ref="D17:D80" si="4">IPMT($E$11/12,B17,$E$7,-$E$8,$E$9,0)</f>
        <v>555.87826617319922</v>
      </c>
      <c r="E17" s="96">
        <f t="shared" ref="E17:E80" si="5">PPMT($E$11/12,B17,$E$7,-$E$8,$E$9,0)</f>
        <v>1341.9879472313341</v>
      </c>
      <c r="F17" s="96">
        <f t="shared" ref="F17:F80" si="6">D17+E17</f>
        <v>1897.8662134045335</v>
      </c>
      <c r="G17" s="96">
        <f t="shared" ref="G17:G80" si="7">C17-E17</f>
        <v>189244.84616929403</v>
      </c>
      <c r="K17" s="110"/>
      <c r="L17" s="110"/>
      <c r="M17" s="114"/>
    </row>
    <row r="18" spans="1:13" x14ac:dyDescent="0.25">
      <c r="A18" s="94">
        <f t="shared" ref="A18:A81" si="8">EDATE(A17,1)</f>
        <v>44287</v>
      </c>
      <c r="B18" s="95">
        <v>4</v>
      </c>
      <c r="C18" s="82">
        <f t="shared" si="3"/>
        <v>189244.84616929403</v>
      </c>
      <c r="D18" s="96">
        <f t="shared" si="4"/>
        <v>551.964134660441</v>
      </c>
      <c r="E18" s="96">
        <f t="shared" si="5"/>
        <v>1345.9020787440923</v>
      </c>
      <c r="F18" s="96">
        <f t="shared" si="6"/>
        <v>1897.8662134045333</v>
      </c>
      <c r="G18" s="96">
        <f t="shared" si="7"/>
        <v>187898.94409054995</v>
      </c>
      <c r="K18" s="110"/>
      <c r="L18" s="110"/>
      <c r="M18" s="114"/>
    </row>
    <row r="19" spans="1:13" x14ac:dyDescent="0.25">
      <c r="A19" s="94">
        <f t="shared" si="8"/>
        <v>44317</v>
      </c>
      <c r="B19" s="95">
        <v>5</v>
      </c>
      <c r="C19" s="82">
        <f t="shared" si="3"/>
        <v>187898.94409054995</v>
      </c>
      <c r="D19" s="96">
        <f t="shared" si="4"/>
        <v>548.03858693077075</v>
      </c>
      <c r="E19" s="96">
        <f t="shared" si="5"/>
        <v>1349.8276264737626</v>
      </c>
      <c r="F19" s="96">
        <f t="shared" si="6"/>
        <v>1897.8662134045335</v>
      </c>
      <c r="G19" s="96">
        <f t="shared" si="7"/>
        <v>186549.11646407619</v>
      </c>
      <c r="K19" s="110"/>
      <c r="L19" s="110"/>
      <c r="M19" s="114"/>
    </row>
    <row r="20" spans="1:13" x14ac:dyDescent="0.25">
      <c r="A20" s="94">
        <f t="shared" si="8"/>
        <v>44348</v>
      </c>
      <c r="B20" s="95">
        <v>6</v>
      </c>
      <c r="C20" s="82">
        <f t="shared" si="3"/>
        <v>186549.11646407619</v>
      </c>
      <c r="D20" s="96">
        <f t="shared" si="4"/>
        <v>544.10158968688904</v>
      </c>
      <c r="E20" s="96">
        <f t="shared" si="5"/>
        <v>1353.7646237176443</v>
      </c>
      <c r="F20" s="96">
        <f t="shared" si="6"/>
        <v>1897.8662134045335</v>
      </c>
      <c r="G20" s="96">
        <f t="shared" si="7"/>
        <v>185195.35184035855</v>
      </c>
      <c r="K20" s="110"/>
      <c r="L20" s="110"/>
      <c r="M20" s="114"/>
    </row>
    <row r="21" spans="1:13" x14ac:dyDescent="0.25">
      <c r="A21" s="94">
        <f t="shared" si="8"/>
        <v>44378</v>
      </c>
      <c r="B21" s="95">
        <v>7</v>
      </c>
      <c r="C21" s="82">
        <f t="shared" si="3"/>
        <v>185195.35184035855</v>
      </c>
      <c r="D21" s="96">
        <f t="shared" si="4"/>
        <v>540.15310953437927</v>
      </c>
      <c r="E21" s="96">
        <f t="shared" si="5"/>
        <v>1357.7131038701541</v>
      </c>
      <c r="F21" s="96">
        <f t="shared" si="6"/>
        <v>1897.8662134045335</v>
      </c>
      <c r="G21" s="96">
        <f t="shared" si="7"/>
        <v>183837.63873648838</v>
      </c>
      <c r="K21" s="110"/>
      <c r="L21" s="110"/>
      <c r="M21" s="114"/>
    </row>
    <row r="22" spans="1:13" x14ac:dyDescent="0.25">
      <c r="A22" s="94">
        <f>EDATE(A21,1)</f>
        <v>44409</v>
      </c>
      <c r="B22" s="95">
        <v>8</v>
      </c>
      <c r="C22" s="82">
        <f t="shared" si="3"/>
        <v>183837.63873648838</v>
      </c>
      <c r="D22" s="96">
        <f t="shared" si="4"/>
        <v>536.19311298142463</v>
      </c>
      <c r="E22" s="96">
        <f t="shared" si="5"/>
        <v>1361.6731004231087</v>
      </c>
      <c r="F22" s="96">
        <f t="shared" si="6"/>
        <v>1897.8662134045335</v>
      </c>
      <c r="G22" s="96">
        <f t="shared" si="7"/>
        <v>182475.96563606529</v>
      </c>
      <c r="K22" s="110"/>
      <c r="L22" s="110"/>
      <c r="M22" s="114"/>
    </row>
    <row r="23" spans="1:13" x14ac:dyDescent="0.25">
      <c r="A23" s="94">
        <f t="shared" si="8"/>
        <v>44440</v>
      </c>
      <c r="B23" s="95">
        <v>9</v>
      </c>
      <c r="C23" s="82">
        <f t="shared" si="3"/>
        <v>182475.96563606529</v>
      </c>
      <c r="D23" s="96">
        <f t="shared" si="4"/>
        <v>532.22156643852384</v>
      </c>
      <c r="E23" s="96">
        <f t="shared" si="5"/>
        <v>1365.6446469660093</v>
      </c>
      <c r="F23" s="96">
        <f t="shared" si="6"/>
        <v>1897.866213404533</v>
      </c>
      <c r="G23" s="96">
        <f t="shared" si="7"/>
        <v>181110.32098909927</v>
      </c>
      <c r="K23" s="110"/>
      <c r="L23" s="110"/>
      <c r="M23" s="114"/>
    </row>
    <row r="24" spans="1:13" x14ac:dyDescent="0.25">
      <c r="A24" s="94">
        <f t="shared" si="8"/>
        <v>44470</v>
      </c>
      <c r="B24" s="95">
        <v>10</v>
      </c>
      <c r="C24" s="82">
        <f t="shared" si="3"/>
        <v>181110.32098909927</v>
      </c>
      <c r="D24" s="96">
        <f t="shared" si="4"/>
        <v>528.23843621820629</v>
      </c>
      <c r="E24" s="96">
        <f t="shared" si="5"/>
        <v>1369.627777186327</v>
      </c>
      <c r="F24" s="96">
        <f t="shared" si="6"/>
        <v>1897.8662134045333</v>
      </c>
      <c r="G24" s="96">
        <f t="shared" si="7"/>
        <v>179740.69321191293</v>
      </c>
      <c r="K24" s="110"/>
      <c r="L24" s="110"/>
      <c r="M24" s="114"/>
    </row>
    <row r="25" spans="1:13" x14ac:dyDescent="0.25">
      <c r="A25" s="94">
        <f t="shared" si="8"/>
        <v>44501</v>
      </c>
      <c r="B25" s="95">
        <v>11</v>
      </c>
      <c r="C25" s="82">
        <f t="shared" si="3"/>
        <v>179740.69321191293</v>
      </c>
      <c r="D25" s="96">
        <f t="shared" si="4"/>
        <v>524.2436885347463</v>
      </c>
      <c r="E25" s="96">
        <f t="shared" si="5"/>
        <v>1373.622524869787</v>
      </c>
      <c r="F25" s="96">
        <f t="shared" si="6"/>
        <v>1897.8662134045333</v>
      </c>
      <c r="G25" s="96">
        <f t="shared" si="7"/>
        <v>178367.07068704316</v>
      </c>
    </row>
    <row r="26" spans="1:13" x14ac:dyDescent="0.25">
      <c r="A26" s="94">
        <f t="shared" si="8"/>
        <v>44531</v>
      </c>
      <c r="B26" s="95">
        <v>12</v>
      </c>
      <c r="C26" s="82">
        <f t="shared" si="3"/>
        <v>178367.07068704316</v>
      </c>
      <c r="D26" s="96">
        <f t="shared" si="4"/>
        <v>520.23728950387613</v>
      </c>
      <c r="E26" s="96">
        <f t="shared" si="5"/>
        <v>1377.6289239006574</v>
      </c>
      <c r="F26" s="96">
        <f t="shared" si="6"/>
        <v>1897.8662134045335</v>
      </c>
      <c r="G26" s="96">
        <f t="shared" si="7"/>
        <v>176989.4417631425</v>
      </c>
    </row>
    <row r="27" spans="1:13" x14ac:dyDescent="0.25">
      <c r="A27" s="94">
        <f t="shared" si="8"/>
        <v>44562</v>
      </c>
      <c r="B27" s="95">
        <v>13</v>
      </c>
      <c r="C27" s="82">
        <f t="shared" si="3"/>
        <v>176989.4417631425</v>
      </c>
      <c r="D27" s="96">
        <f t="shared" si="4"/>
        <v>516.21920514249916</v>
      </c>
      <c r="E27" s="96">
        <f t="shared" si="5"/>
        <v>1381.6470082620342</v>
      </c>
      <c r="F27" s="96">
        <f t="shared" si="6"/>
        <v>1897.8662134045335</v>
      </c>
      <c r="G27" s="96">
        <f t="shared" si="7"/>
        <v>175607.79475488048</v>
      </c>
    </row>
    <row r="28" spans="1:13" x14ac:dyDescent="0.25">
      <c r="A28" s="94">
        <f t="shared" si="8"/>
        <v>44593</v>
      </c>
      <c r="B28" s="95">
        <v>14</v>
      </c>
      <c r="C28" s="82">
        <f t="shared" si="3"/>
        <v>175607.79475488048</v>
      </c>
      <c r="D28" s="96">
        <f t="shared" si="4"/>
        <v>512.18940136840149</v>
      </c>
      <c r="E28" s="96">
        <f t="shared" si="5"/>
        <v>1385.6768120361319</v>
      </c>
      <c r="F28" s="96">
        <f t="shared" si="6"/>
        <v>1897.8662134045335</v>
      </c>
      <c r="G28" s="96">
        <f t="shared" si="7"/>
        <v>174222.11794284434</v>
      </c>
    </row>
    <row r="29" spans="1:13" x14ac:dyDescent="0.25">
      <c r="A29" s="94">
        <f t="shared" si="8"/>
        <v>44621</v>
      </c>
      <c r="B29" s="95">
        <v>15</v>
      </c>
      <c r="C29" s="82">
        <f t="shared" si="3"/>
        <v>174222.11794284434</v>
      </c>
      <c r="D29" s="96">
        <f t="shared" si="4"/>
        <v>508.14784399996279</v>
      </c>
      <c r="E29" s="96">
        <f t="shared" si="5"/>
        <v>1389.7183694045707</v>
      </c>
      <c r="F29" s="96">
        <f t="shared" si="6"/>
        <v>1897.8662134045335</v>
      </c>
      <c r="G29" s="96">
        <f t="shared" si="7"/>
        <v>172832.39957343976</v>
      </c>
    </row>
    <row r="30" spans="1:13" x14ac:dyDescent="0.25">
      <c r="A30" s="94">
        <f t="shared" si="8"/>
        <v>44652</v>
      </c>
      <c r="B30" s="95">
        <v>16</v>
      </c>
      <c r="C30" s="82">
        <f t="shared" si="3"/>
        <v>172832.39957343976</v>
      </c>
      <c r="D30" s="96">
        <f t="shared" si="4"/>
        <v>504.09449875586608</v>
      </c>
      <c r="E30" s="96">
        <f t="shared" si="5"/>
        <v>1393.7717146486673</v>
      </c>
      <c r="F30" s="96">
        <f t="shared" si="6"/>
        <v>1897.8662134045335</v>
      </c>
      <c r="G30" s="96">
        <f t="shared" si="7"/>
        <v>171438.62785879109</v>
      </c>
    </row>
    <row r="31" spans="1:13" x14ac:dyDescent="0.25">
      <c r="A31" s="94">
        <f t="shared" si="8"/>
        <v>44682</v>
      </c>
      <c r="B31" s="95">
        <v>17</v>
      </c>
      <c r="C31" s="82">
        <f t="shared" si="3"/>
        <v>171438.62785879109</v>
      </c>
      <c r="D31" s="96">
        <f t="shared" si="4"/>
        <v>500.02933125480746</v>
      </c>
      <c r="E31" s="96">
        <f t="shared" si="5"/>
        <v>1397.8368821497259</v>
      </c>
      <c r="F31" s="96">
        <f t="shared" si="6"/>
        <v>1897.8662134045333</v>
      </c>
      <c r="G31" s="96">
        <f t="shared" si="7"/>
        <v>170040.79097664138</v>
      </c>
    </row>
    <row r="32" spans="1:13" x14ac:dyDescent="0.25">
      <c r="A32" s="94">
        <f t="shared" si="8"/>
        <v>44713</v>
      </c>
      <c r="B32" s="95">
        <v>18</v>
      </c>
      <c r="C32" s="82">
        <f t="shared" si="3"/>
        <v>170040.79097664138</v>
      </c>
      <c r="D32" s="96">
        <f t="shared" si="4"/>
        <v>495.95230701520421</v>
      </c>
      <c r="E32" s="96">
        <f t="shared" si="5"/>
        <v>1401.9139063893292</v>
      </c>
      <c r="F32" s="96">
        <f t="shared" si="6"/>
        <v>1897.8662134045335</v>
      </c>
      <c r="G32" s="96">
        <f t="shared" si="7"/>
        <v>168638.87707025206</v>
      </c>
    </row>
    <row r="33" spans="1:7" x14ac:dyDescent="0.25">
      <c r="A33" s="94">
        <f t="shared" si="8"/>
        <v>44743</v>
      </c>
      <c r="B33" s="95">
        <v>19</v>
      </c>
      <c r="C33" s="82">
        <f t="shared" si="3"/>
        <v>168638.87707025206</v>
      </c>
      <c r="D33" s="96">
        <f t="shared" si="4"/>
        <v>491.86339145490194</v>
      </c>
      <c r="E33" s="96">
        <f t="shared" si="5"/>
        <v>1406.0028219496314</v>
      </c>
      <c r="F33" s="96">
        <f t="shared" si="6"/>
        <v>1897.8662134045335</v>
      </c>
      <c r="G33" s="96">
        <f t="shared" si="7"/>
        <v>167232.87424830243</v>
      </c>
    </row>
    <row r="34" spans="1:7" x14ac:dyDescent="0.25">
      <c r="A34" s="94">
        <f t="shared" si="8"/>
        <v>44774</v>
      </c>
      <c r="B34" s="95">
        <v>20</v>
      </c>
      <c r="C34" s="82">
        <f t="shared" si="3"/>
        <v>167232.87424830243</v>
      </c>
      <c r="D34" s="96">
        <f t="shared" si="4"/>
        <v>487.7625498908821</v>
      </c>
      <c r="E34" s="96">
        <f t="shared" si="5"/>
        <v>1410.1036635136511</v>
      </c>
      <c r="F34" s="96">
        <f t="shared" si="6"/>
        <v>1897.8662134045333</v>
      </c>
      <c r="G34" s="96">
        <f t="shared" si="7"/>
        <v>165822.77058478878</v>
      </c>
    </row>
    <row r="35" spans="1:7" x14ac:dyDescent="0.25">
      <c r="A35" s="94">
        <f t="shared" si="8"/>
        <v>44805</v>
      </c>
      <c r="B35" s="95">
        <v>21</v>
      </c>
      <c r="C35" s="82">
        <f t="shared" si="3"/>
        <v>165822.77058478878</v>
      </c>
      <c r="D35" s="96">
        <f t="shared" si="4"/>
        <v>483.6497475389674</v>
      </c>
      <c r="E35" s="96">
        <f t="shared" si="5"/>
        <v>1414.2164658655661</v>
      </c>
      <c r="F35" s="96">
        <f t="shared" si="6"/>
        <v>1897.8662134045335</v>
      </c>
      <c r="G35" s="96">
        <f t="shared" si="7"/>
        <v>164408.55411892323</v>
      </c>
    </row>
    <row r="36" spans="1:7" x14ac:dyDescent="0.25">
      <c r="A36" s="94">
        <f t="shared" si="8"/>
        <v>44835</v>
      </c>
      <c r="B36" s="95">
        <v>22</v>
      </c>
      <c r="C36" s="82">
        <f t="shared" si="3"/>
        <v>164408.55411892323</v>
      </c>
      <c r="D36" s="96">
        <f t="shared" si="4"/>
        <v>479.52494951352611</v>
      </c>
      <c r="E36" s="96">
        <f t="shared" si="5"/>
        <v>1418.3412638910072</v>
      </c>
      <c r="F36" s="96">
        <f t="shared" si="6"/>
        <v>1897.8662134045333</v>
      </c>
      <c r="G36" s="96">
        <f t="shared" si="7"/>
        <v>162990.21285503224</v>
      </c>
    </row>
    <row r="37" spans="1:7" x14ac:dyDescent="0.25">
      <c r="A37" s="94">
        <f t="shared" si="8"/>
        <v>44866</v>
      </c>
      <c r="B37" s="95">
        <v>23</v>
      </c>
      <c r="C37" s="82">
        <f t="shared" si="3"/>
        <v>162990.21285503224</v>
      </c>
      <c r="D37" s="96">
        <f t="shared" si="4"/>
        <v>475.38812082717737</v>
      </c>
      <c r="E37" s="96">
        <f t="shared" si="5"/>
        <v>1422.4780925773559</v>
      </c>
      <c r="F37" s="96">
        <f t="shared" si="6"/>
        <v>1897.8662134045333</v>
      </c>
      <c r="G37" s="96">
        <f t="shared" si="7"/>
        <v>161567.73476245487</v>
      </c>
    </row>
    <row r="38" spans="1:7" x14ac:dyDescent="0.25">
      <c r="A38" s="94">
        <f t="shared" si="8"/>
        <v>44896</v>
      </c>
      <c r="B38" s="95">
        <v>24</v>
      </c>
      <c r="C38" s="82">
        <f t="shared" si="3"/>
        <v>161567.73476245487</v>
      </c>
      <c r="D38" s="96">
        <f t="shared" si="4"/>
        <v>471.23922639049329</v>
      </c>
      <c r="E38" s="96">
        <f t="shared" si="5"/>
        <v>1426.62698701404</v>
      </c>
      <c r="F38" s="96">
        <f t="shared" si="6"/>
        <v>1897.8662134045333</v>
      </c>
      <c r="G38" s="96">
        <f t="shared" si="7"/>
        <v>160141.10777544082</v>
      </c>
    </row>
    <row r="39" spans="1:7" x14ac:dyDescent="0.25">
      <c r="A39" s="94">
        <f t="shared" si="8"/>
        <v>44927</v>
      </c>
      <c r="B39" s="95">
        <v>25</v>
      </c>
      <c r="C39" s="82">
        <f t="shared" si="3"/>
        <v>160141.10777544082</v>
      </c>
      <c r="D39" s="96">
        <f t="shared" si="4"/>
        <v>467.07823101170243</v>
      </c>
      <c r="E39" s="96">
        <f t="shared" si="5"/>
        <v>1430.7879823928311</v>
      </c>
      <c r="F39" s="96">
        <f t="shared" si="6"/>
        <v>1897.8662134045335</v>
      </c>
      <c r="G39" s="96">
        <f t="shared" si="7"/>
        <v>158710.31979304799</v>
      </c>
    </row>
    <row r="40" spans="1:7" x14ac:dyDescent="0.25">
      <c r="A40" s="94">
        <f t="shared" si="8"/>
        <v>44958</v>
      </c>
      <c r="B40" s="95">
        <v>26</v>
      </c>
      <c r="C40" s="82">
        <f t="shared" si="3"/>
        <v>158710.31979304799</v>
      </c>
      <c r="D40" s="96">
        <f t="shared" si="4"/>
        <v>462.90509939639003</v>
      </c>
      <c r="E40" s="96">
        <f t="shared" si="5"/>
        <v>1434.9611140081431</v>
      </c>
      <c r="F40" s="96">
        <f t="shared" si="6"/>
        <v>1897.866213404533</v>
      </c>
      <c r="G40" s="96">
        <f t="shared" si="7"/>
        <v>157275.35867903984</v>
      </c>
    </row>
    <row r="41" spans="1:7" x14ac:dyDescent="0.25">
      <c r="A41" s="94">
        <f t="shared" si="8"/>
        <v>44986</v>
      </c>
      <c r="B41" s="95">
        <v>27</v>
      </c>
      <c r="C41" s="82">
        <f t="shared" si="3"/>
        <v>157275.35867903984</v>
      </c>
      <c r="D41" s="96">
        <f t="shared" si="4"/>
        <v>458.71979614719953</v>
      </c>
      <c r="E41" s="96">
        <f t="shared" si="5"/>
        <v>1439.1464172573337</v>
      </c>
      <c r="F41" s="96">
        <f t="shared" si="6"/>
        <v>1897.8662134045333</v>
      </c>
      <c r="G41" s="96">
        <f t="shared" si="7"/>
        <v>155836.21226178249</v>
      </c>
    </row>
    <row r="42" spans="1:7" x14ac:dyDescent="0.25">
      <c r="A42" s="94">
        <f t="shared" si="8"/>
        <v>45017</v>
      </c>
      <c r="B42" s="95">
        <v>28</v>
      </c>
      <c r="C42" s="82">
        <f t="shared" si="3"/>
        <v>155836.21226178249</v>
      </c>
      <c r="D42" s="96">
        <f t="shared" si="4"/>
        <v>454.5222857635323</v>
      </c>
      <c r="E42" s="96">
        <f t="shared" si="5"/>
        <v>1443.3439276410008</v>
      </c>
      <c r="F42" s="96">
        <f t="shared" si="6"/>
        <v>1897.866213404533</v>
      </c>
      <c r="G42" s="96">
        <f t="shared" si="7"/>
        <v>154392.8683341415</v>
      </c>
    </row>
    <row r="43" spans="1:7" x14ac:dyDescent="0.25">
      <c r="A43" s="94">
        <f t="shared" si="8"/>
        <v>45047</v>
      </c>
      <c r="B43" s="95">
        <v>29</v>
      </c>
      <c r="C43" s="82">
        <f t="shared" si="3"/>
        <v>154392.8683341415</v>
      </c>
      <c r="D43" s="96">
        <f t="shared" si="4"/>
        <v>450.31253264124615</v>
      </c>
      <c r="E43" s="96">
        <f t="shared" si="5"/>
        <v>1447.553680763287</v>
      </c>
      <c r="F43" s="96">
        <f t="shared" si="6"/>
        <v>1897.8662134045333</v>
      </c>
      <c r="G43" s="96">
        <f t="shared" si="7"/>
        <v>152945.31465337821</v>
      </c>
    </row>
    <row r="44" spans="1:7" x14ac:dyDescent="0.25">
      <c r="A44" s="94">
        <f t="shared" si="8"/>
        <v>45078</v>
      </c>
      <c r="B44" s="95">
        <v>30</v>
      </c>
      <c r="C44" s="82">
        <f t="shared" si="3"/>
        <v>152945.31465337821</v>
      </c>
      <c r="D44" s="96">
        <f t="shared" si="4"/>
        <v>446.09050107235322</v>
      </c>
      <c r="E44" s="96">
        <f t="shared" si="5"/>
        <v>1451.7757123321801</v>
      </c>
      <c r="F44" s="96">
        <f t="shared" si="6"/>
        <v>1897.8662134045333</v>
      </c>
      <c r="G44" s="96">
        <f t="shared" si="7"/>
        <v>151493.53894104602</v>
      </c>
    </row>
    <row r="45" spans="1:7" x14ac:dyDescent="0.25">
      <c r="A45" s="94">
        <f t="shared" si="8"/>
        <v>45108</v>
      </c>
      <c r="B45" s="95">
        <v>31</v>
      </c>
      <c r="C45" s="82">
        <f t="shared" si="3"/>
        <v>151493.53894104602</v>
      </c>
      <c r="D45" s="96">
        <f t="shared" si="4"/>
        <v>441.85615524471768</v>
      </c>
      <c r="E45" s="96">
        <f t="shared" si="5"/>
        <v>1456.0100581598156</v>
      </c>
      <c r="F45" s="96">
        <f t="shared" si="6"/>
        <v>1897.8662134045333</v>
      </c>
      <c r="G45" s="96">
        <f t="shared" si="7"/>
        <v>150037.5288828862</v>
      </c>
    </row>
    <row r="46" spans="1:7" x14ac:dyDescent="0.25">
      <c r="A46" s="94">
        <f t="shared" si="8"/>
        <v>45139</v>
      </c>
      <c r="B46" s="95">
        <v>32</v>
      </c>
      <c r="C46" s="82">
        <f t="shared" si="3"/>
        <v>150037.5288828862</v>
      </c>
      <c r="D46" s="96">
        <f t="shared" si="4"/>
        <v>437.60945924175149</v>
      </c>
      <c r="E46" s="96">
        <f t="shared" si="5"/>
        <v>1460.2567541627818</v>
      </c>
      <c r="F46" s="96">
        <f t="shared" si="6"/>
        <v>1897.8662134045333</v>
      </c>
      <c r="G46" s="96">
        <f t="shared" si="7"/>
        <v>148577.27212872342</v>
      </c>
    </row>
    <row r="47" spans="1:7" x14ac:dyDescent="0.25">
      <c r="A47" s="94">
        <f t="shared" si="8"/>
        <v>45170</v>
      </c>
      <c r="B47" s="95">
        <v>33</v>
      </c>
      <c r="C47" s="82">
        <f t="shared" si="3"/>
        <v>148577.27212872342</v>
      </c>
      <c r="D47" s="96">
        <f t="shared" si="4"/>
        <v>433.35037704211015</v>
      </c>
      <c r="E47" s="96">
        <f t="shared" si="5"/>
        <v>1464.5158363624232</v>
      </c>
      <c r="F47" s="96">
        <f t="shared" si="6"/>
        <v>1897.8662134045335</v>
      </c>
      <c r="G47" s="96">
        <f t="shared" si="7"/>
        <v>147112.75629236098</v>
      </c>
    </row>
    <row r="48" spans="1:7" x14ac:dyDescent="0.25">
      <c r="A48" s="94">
        <f t="shared" si="8"/>
        <v>45200</v>
      </c>
      <c r="B48" s="95">
        <v>34</v>
      </c>
      <c r="C48" s="82">
        <f t="shared" si="3"/>
        <v>147112.75629236098</v>
      </c>
      <c r="D48" s="96">
        <f t="shared" si="4"/>
        <v>429.07887251938638</v>
      </c>
      <c r="E48" s="96">
        <f t="shared" si="5"/>
        <v>1468.7873408851469</v>
      </c>
      <c r="F48" s="96">
        <f t="shared" si="6"/>
        <v>1897.8662134045333</v>
      </c>
      <c r="G48" s="96">
        <f t="shared" si="7"/>
        <v>145643.96895147584</v>
      </c>
    </row>
    <row r="49" spans="1:7" x14ac:dyDescent="0.25">
      <c r="A49" s="94">
        <f t="shared" si="8"/>
        <v>45231</v>
      </c>
      <c r="B49" s="95">
        <v>35</v>
      </c>
      <c r="C49" s="82">
        <f t="shared" si="3"/>
        <v>145643.96895147584</v>
      </c>
      <c r="D49" s="96">
        <f t="shared" si="4"/>
        <v>424.79490944180463</v>
      </c>
      <c r="E49" s="96">
        <f t="shared" si="5"/>
        <v>1473.0713039627287</v>
      </c>
      <c r="F49" s="96">
        <f t="shared" si="6"/>
        <v>1897.8662134045335</v>
      </c>
      <c r="G49" s="96">
        <f t="shared" si="7"/>
        <v>144170.89764751311</v>
      </c>
    </row>
    <row r="50" spans="1:7" x14ac:dyDescent="0.25">
      <c r="A50" s="94">
        <f t="shared" si="8"/>
        <v>45261</v>
      </c>
      <c r="B50" s="95">
        <v>36</v>
      </c>
      <c r="C50" s="82">
        <f t="shared" si="3"/>
        <v>144170.89764751311</v>
      </c>
      <c r="D50" s="96">
        <f t="shared" si="4"/>
        <v>420.49845147191343</v>
      </c>
      <c r="E50" s="96">
        <f t="shared" si="5"/>
        <v>1477.3677619326199</v>
      </c>
      <c r="F50" s="96">
        <f t="shared" si="6"/>
        <v>1897.8662134045335</v>
      </c>
      <c r="G50" s="96">
        <f t="shared" si="7"/>
        <v>142693.52988558047</v>
      </c>
    </row>
    <row r="51" spans="1:7" x14ac:dyDescent="0.25">
      <c r="A51" s="94">
        <f t="shared" si="8"/>
        <v>45292</v>
      </c>
      <c r="B51" s="95">
        <v>37</v>
      </c>
      <c r="C51" s="82">
        <f t="shared" si="3"/>
        <v>142693.52988558047</v>
      </c>
      <c r="D51" s="96">
        <f t="shared" si="4"/>
        <v>416.18946216627654</v>
      </c>
      <c r="E51" s="96">
        <f t="shared" si="5"/>
        <v>1481.6767512382567</v>
      </c>
      <c r="F51" s="96">
        <f t="shared" si="6"/>
        <v>1897.8662134045333</v>
      </c>
      <c r="G51" s="96">
        <f t="shared" si="7"/>
        <v>141211.85313434221</v>
      </c>
    </row>
    <row r="52" spans="1:7" x14ac:dyDescent="0.25">
      <c r="A52" s="94">
        <f t="shared" si="8"/>
        <v>45323</v>
      </c>
      <c r="B52" s="95">
        <v>38</v>
      </c>
      <c r="C52" s="82">
        <f t="shared" si="3"/>
        <v>141211.85313434221</v>
      </c>
      <c r="D52" s="96">
        <f t="shared" si="4"/>
        <v>411.86790497516495</v>
      </c>
      <c r="E52" s="96">
        <f t="shared" si="5"/>
        <v>1485.9983084293683</v>
      </c>
      <c r="F52" s="96">
        <f t="shared" si="6"/>
        <v>1897.8662134045333</v>
      </c>
      <c r="G52" s="96">
        <f t="shared" si="7"/>
        <v>139725.85482591283</v>
      </c>
    </row>
    <row r="53" spans="1:7" x14ac:dyDescent="0.25">
      <c r="A53" s="94">
        <f t="shared" si="8"/>
        <v>45352</v>
      </c>
      <c r="B53" s="95">
        <v>39</v>
      </c>
      <c r="C53" s="82">
        <f t="shared" si="3"/>
        <v>139725.85482591283</v>
      </c>
      <c r="D53" s="96">
        <f t="shared" si="4"/>
        <v>407.53374324224592</v>
      </c>
      <c r="E53" s="96">
        <f t="shared" si="5"/>
        <v>1490.3324701622873</v>
      </c>
      <c r="F53" s="96">
        <f t="shared" si="6"/>
        <v>1897.8662134045333</v>
      </c>
      <c r="G53" s="96">
        <f t="shared" si="7"/>
        <v>138235.52235575055</v>
      </c>
    </row>
    <row r="54" spans="1:7" x14ac:dyDescent="0.25">
      <c r="A54" s="94">
        <f t="shared" si="8"/>
        <v>45383</v>
      </c>
      <c r="B54" s="95">
        <v>40</v>
      </c>
      <c r="C54" s="82">
        <f t="shared" si="3"/>
        <v>138235.52235575055</v>
      </c>
      <c r="D54" s="96">
        <f t="shared" si="4"/>
        <v>403.18694020427262</v>
      </c>
      <c r="E54" s="96">
        <f t="shared" si="5"/>
        <v>1494.6792732002607</v>
      </c>
      <c r="F54" s="96">
        <f t="shared" si="6"/>
        <v>1897.8662134045333</v>
      </c>
      <c r="G54" s="96">
        <f t="shared" si="7"/>
        <v>136740.8430825503</v>
      </c>
    </row>
    <row r="55" spans="1:7" x14ac:dyDescent="0.25">
      <c r="A55" s="94">
        <f t="shared" si="8"/>
        <v>45413</v>
      </c>
      <c r="B55" s="95">
        <v>41</v>
      </c>
      <c r="C55" s="82">
        <f t="shared" si="3"/>
        <v>136740.8430825503</v>
      </c>
      <c r="D55" s="96">
        <f t="shared" si="4"/>
        <v>398.82745899077185</v>
      </c>
      <c r="E55" s="96">
        <f t="shared" si="5"/>
        <v>1499.0387544137614</v>
      </c>
      <c r="F55" s="96">
        <f t="shared" si="6"/>
        <v>1897.8662134045333</v>
      </c>
      <c r="G55" s="96">
        <f t="shared" si="7"/>
        <v>135241.80432813655</v>
      </c>
    </row>
    <row r="56" spans="1:7" x14ac:dyDescent="0.25">
      <c r="A56" s="94">
        <f t="shared" si="8"/>
        <v>45444</v>
      </c>
      <c r="B56" s="95">
        <v>42</v>
      </c>
      <c r="C56" s="82">
        <f t="shared" si="3"/>
        <v>135241.80432813655</v>
      </c>
      <c r="D56" s="96">
        <f t="shared" si="4"/>
        <v>394.45526262373181</v>
      </c>
      <c r="E56" s="96">
        <f t="shared" si="5"/>
        <v>1503.4109507808016</v>
      </c>
      <c r="F56" s="96">
        <f t="shared" si="6"/>
        <v>1897.8662134045335</v>
      </c>
      <c r="G56" s="96">
        <f t="shared" si="7"/>
        <v>133738.39337735577</v>
      </c>
    </row>
    <row r="57" spans="1:7" x14ac:dyDescent="0.25">
      <c r="A57" s="94">
        <f t="shared" si="8"/>
        <v>45474</v>
      </c>
      <c r="B57" s="95">
        <v>43</v>
      </c>
      <c r="C57" s="82">
        <f t="shared" si="3"/>
        <v>133738.39337735577</v>
      </c>
      <c r="D57" s="96">
        <f t="shared" si="4"/>
        <v>390.07031401728773</v>
      </c>
      <c r="E57" s="96">
        <f t="shared" si="5"/>
        <v>1507.7958993872455</v>
      </c>
      <c r="F57" s="96">
        <f t="shared" si="6"/>
        <v>1897.8662134045333</v>
      </c>
      <c r="G57" s="96">
        <f t="shared" si="7"/>
        <v>132230.59747796852</v>
      </c>
    </row>
    <row r="58" spans="1:7" x14ac:dyDescent="0.25">
      <c r="A58" s="94">
        <f t="shared" si="8"/>
        <v>45505</v>
      </c>
      <c r="B58" s="95">
        <v>44</v>
      </c>
      <c r="C58" s="82">
        <f t="shared" si="3"/>
        <v>132230.59747796852</v>
      </c>
      <c r="D58" s="96">
        <f t="shared" si="4"/>
        <v>385.67257597740831</v>
      </c>
      <c r="E58" s="96">
        <f t="shared" si="5"/>
        <v>1512.1936374271249</v>
      </c>
      <c r="F58" s="96">
        <f t="shared" si="6"/>
        <v>1897.8662134045333</v>
      </c>
      <c r="G58" s="96">
        <f t="shared" si="7"/>
        <v>130718.40384054139</v>
      </c>
    </row>
    <row r="59" spans="1:7" x14ac:dyDescent="0.25">
      <c r="A59" s="94">
        <f t="shared" si="8"/>
        <v>45536</v>
      </c>
      <c r="B59" s="95">
        <v>45</v>
      </c>
      <c r="C59" s="82">
        <f t="shared" si="3"/>
        <v>130718.40384054139</v>
      </c>
      <c r="D59" s="96">
        <f t="shared" si="4"/>
        <v>381.26201120157918</v>
      </c>
      <c r="E59" s="96">
        <f t="shared" si="5"/>
        <v>1516.6042022029542</v>
      </c>
      <c r="F59" s="96">
        <f t="shared" si="6"/>
        <v>1897.8662134045335</v>
      </c>
      <c r="G59" s="96">
        <f t="shared" si="7"/>
        <v>129201.79963833843</v>
      </c>
    </row>
    <row r="60" spans="1:7" x14ac:dyDescent="0.25">
      <c r="A60" s="94">
        <f t="shared" si="8"/>
        <v>45566</v>
      </c>
      <c r="B60" s="95">
        <v>46</v>
      </c>
      <c r="C60" s="82">
        <f t="shared" si="3"/>
        <v>129201.79963833843</v>
      </c>
      <c r="D60" s="96">
        <f t="shared" si="4"/>
        <v>376.83858227848719</v>
      </c>
      <c r="E60" s="96">
        <f t="shared" si="5"/>
        <v>1521.0276311260461</v>
      </c>
      <c r="F60" s="96">
        <f t="shared" si="6"/>
        <v>1897.8662134045333</v>
      </c>
      <c r="G60" s="96">
        <f t="shared" si="7"/>
        <v>127680.77200721238</v>
      </c>
    </row>
    <row r="61" spans="1:7" x14ac:dyDescent="0.25">
      <c r="A61" s="94">
        <f t="shared" si="8"/>
        <v>45597</v>
      </c>
      <c r="B61" s="95">
        <v>47</v>
      </c>
      <c r="C61" s="82">
        <f t="shared" si="3"/>
        <v>127680.77200721238</v>
      </c>
      <c r="D61" s="96">
        <f t="shared" si="4"/>
        <v>372.40225168770286</v>
      </c>
      <c r="E61" s="96">
        <f t="shared" si="5"/>
        <v>1525.4639617168305</v>
      </c>
      <c r="F61" s="96">
        <f t="shared" si="6"/>
        <v>1897.8662134045333</v>
      </c>
      <c r="G61" s="96">
        <f t="shared" si="7"/>
        <v>126155.30804549555</v>
      </c>
    </row>
    <row r="62" spans="1:7" x14ac:dyDescent="0.25">
      <c r="A62" s="94">
        <f t="shared" si="8"/>
        <v>45627</v>
      </c>
      <c r="B62" s="95">
        <v>48</v>
      </c>
      <c r="C62" s="82">
        <f t="shared" si="3"/>
        <v>126155.30804549555</v>
      </c>
      <c r="D62" s="96">
        <f t="shared" si="4"/>
        <v>367.95298179936214</v>
      </c>
      <c r="E62" s="96">
        <f t="shared" si="5"/>
        <v>1529.9132316051712</v>
      </c>
      <c r="F62" s="96">
        <f t="shared" si="6"/>
        <v>1897.8662134045333</v>
      </c>
      <c r="G62" s="96">
        <f t="shared" si="7"/>
        <v>124625.39481389038</v>
      </c>
    </row>
    <row r="63" spans="1:7" x14ac:dyDescent="0.25">
      <c r="A63" s="94">
        <f t="shared" si="8"/>
        <v>45658</v>
      </c>
      <c r="B63" s="95">
        <v>49</v>
      </c>
      <c r="C63" s="82">
        <f t="shared" si="3"/>
        <v>124625.39481389038</v>
      </c>
      <c r="D63" s="96">
        <f t="shared" si="4"/>
        <v>363.49073487384715</v>
      </c>
      <c r="E63" s="96">
        <f t="shared" si="5"/>
        <v>1534.375478530686</v>
      </c>
      <c r="F63" s="96">
        <f t="shared" si="6"/>
        <v>1897.866213404533</v>
      </c>
      <c r="G63" s="96">
        <f t="shared" si="7"/>
        <v>123091.0193353597</v>
      </c>
    </row>
    <row r="64" spans="1:7" x14ac:dyDescent="0.25">
      <c r="A64" s="94">
        <f t="shared" si="8"/>
        <v>45689</v>
      </c>
      <c r="B64" s="95">
        <v>50</v>
      </c>
      <c r="C64" s="82">
        <f t="shared" si="3"/>
        <v>123091.0193353597</v>
      </c>
      <c r="D64" s="96">
        <f t="shared" si="4"/>
        <v>359.01547306146591</v>
      </c>
      <c r="E64" s="96">
        <f t="shared" si="5"/>
        <v>1538.8507403430676</v>
      </c>
      <c r="F64" s="96">
        <f t="shared" si="6"/>
        <v>1897.8662134045335</v>
      </c>
      <c r="G64" s="96">
        <f t="shared" si="7"/>
        <v>121552.16859501663</v>
      </c>
    </row>
    <row r="65" spans="1:7" x14ac:dyDescent="0.25">
      <c r="A65" s="94">
        <f t="shared" si="8"/>
        <v>45717</v>
      </c>
      <c r="B65" s="95">
        <v>51</v>
      </c>
      <c r="C65" s="82">
        <f t="shared" si="3"/>
        <v>121552.16859501663</v>
      </c>
      <c r="D65" s="96">
        <f t="shared" si="4"/>
        <v>354.52715840213199</v>
      </c>
      <c r="E65" s="96">
        <f t="shared" si="5"/>
        <v>1543.3390550024012</v>
      </c>
      <c r="F65" s="96">
        <f t="shared" si="6"/>
        <v>1897.8662134045333</v>
      </c>
      <c r="G65" s="96">
        <f t="shared" si="7"/>
        <v>120008.82954001422</v>
      </c>
    </row>
    <row r="66" spans="1:7" x14ac:dyDescent="0.25">
      <c r="A66" s="94">
        <f t="shared" si="8"/>
        <v>45748</v>
      </c>
      <c r="B66" s="95">
        <v>52</v>
      </c>
      <c r="C66" s="82">
        <f t="shared" si="3"/>
        <v>120008.82954001422</v>
      </c>
      <c r="D66" s="96">
        <f t="shared" si="4"/>
        <v>350.02575282504165</v>
      </c>
      <c r="E66" s="96">
        <f t="shared" si="5"/>
        <v>1547.8404605794917</v>
      </c>
      <c r="F66" s="96">
        <f t="shared" si="6"/>
        <v>1897.8662134045335</v>
      </c>
      <c r="G66" s="96">
        <f t="shared" si="7"/>
        <v>118460.98907943473</v>
      </c>
    </row>
    <row r="67" spans="1:7" x14ac:dyDescent="0.25">
      <c r="A67" s="94">
        <f t="shared" si="8"/>
        <v>45778</v>
      </c>
      <c r="B67" s="95">
        <v>53</v>
      </c>
      <c r="C67" s="82">
        <f t="shared" si="3"/>
        <v>118460.98907943473</v>
      </c>
      <c r="D67" s="96">
        <f t="shared" si="4"/>
        <v>345.51121814835142</v>
      </c>
      <c r="E67" s="96">
        <f t="shared" si="5"/>
        <v>1552.3549952561818</v>
      </c>
      <c r="F67" s="96">
        <f t="shared" si="6"/>
        <v>1897.8662134045333</v>
      </c>
      <c r="G67" s="96">
        <f t="shared" si="7"/>
        <v>116908.63408417854</v>
      </c>
    </row>
    <row r="68" spans="1:7" x14ac:dyDescent="0.25">
      <c r="A68" s="94">
        <f t="shared" si="8"/>
        <v>45809</v>
      </c>
      <c r="B68" s="95">
        <v>54</v>
      </c>
      <c r="C68" s="82">
        <f t="shared" si="3"/>
        <v>116908.63408417854</v>
      </c>
      <c r="D68" s="96">
        <f t="shared" si="4"/>
        <v>340.98351607885422</v>
      </c>
      <c r="E68" s="96">
        <f t="shared" si="5"/>
        <v>1556.8826973256789</v>
      </c>
      <c r="F68" s="96">
        <f t="shared" si="6"/>
        <v>1897.866213404533</v>
      </c>
      <c r="G68" s="96">
        <f t="shared" si="7"/>
        <v>115351.75138685286</v>
      </c>
    </row>
    <row r="69" spans="1:7" x14ac:dyDescent="0.25">
      <c r="A69" s="94">
        <f t="shared" si="8"/>
        <v>45839</v>
      </c>
      <c r="B69" s="95">
        <v>55</v>
      </c>
      <c r="C69" s="82">
        <f t="shared" si="3"/>
        <v>115351.75138685286</v>
      </c>
      <c r="D69" s="96">
        <f t="shared" si="4"/>
        <v>336.44260821165437</v>
      </c>
      <c r="E69" s="96">
        <f t="shared" si="5"/>
        <v>1561.4236051928788</v>
      </c>
      <c r="F69" s="96">
        <f t="shared" si="6"/>
        <v>1897.866213404533</v>
      </c>
      <c r="G69" s="96">
        <f t="shared" si="7"/>
        <v>113790.32778165999</v>
      </c>
    </row>
    <row r="70" spans="1:7" x14ac:dyDescent="0.25">
      <c r="A70" s="94">
        <f t="shared" si="8"/>
        <v>45870</v>
      </c>
      <c r="B70" s="95">
        <v>56</v>
      </c>
      <c r="C70" s="82">
        <f t="shared" si="3"/>
        <v>113790.32778165999</v>
      </c>
      <c r="D70" s="96">
        <f t="shared" si="4"/>
        <v>331.88845602984179</v>
      </c>
      <c r="E70" s="96">
        <f t="shared" si="5"/>
        <v>1565.9777573746915</v>
      </c>
      <c r="F70" s="96">
        <f t="shared" si="6"/>
        <v>1897.8662134045333</v>
      </c>
      <c r="G70" s="96">
        <f t="shared" si="7"/>
        <v>112224.35002428529</v>
      </c>
    </row>
    <row r="71" spans="1:7" x14ac:dyDescent="0.25">
      <c r="A71" s="94">
        <f t="shared" si="8"/>
        <v>45901</v>
      </c>
      <c r="B71" s="95">
        <v>57</v>
      </c>
      <c r="C71" s="82">
        <f t="shared" si="3"/>
        <v>112224.35002428529</v>
      </c>
      <c r="D71" s="96">
        <f t="shared" si="4"/>
        <v>327.32102090416555</v>
      </c>
      <c r="E71" s="96">
        <f t="shared" si="5"/>
        <v>1570.5451925003676</v>
      </c>
      <c r="F71" s="96">
        <f t="shared" si="6"/>
        <v>1897.8662134045333</v>
      </c>
      <c r="G71" s="96">
        <f t="shared" si="7"/>
        <v>110653.80483178492</v>
      </c>
    </row>
    <row r="72" spans="1:7" x14ac:dyDescent="0.25">
      <c r="A72" s="94">
        <f t="shared" si="8"/>
        <v>45931</v>
      </c>
      <c r="B72" s="95">
        <v>58</v>
      </c>
      <c r="C72" s="82">
        <f t="shared" si="3"/>
        <v>110653.80483178492</v>
      </c>
      <c r="D72" s="96">
        <f t="shared" si="4"/>
        <v>322.74026409270613</v>
      </c>
      <c r="E72" s="96">
        <f t="shared" si="5"/>
        <v>1575.1259493118273</v>
      </c>
      <c r="F72" s="96">
        <f t="shared" si="6"/>
        <v>1897.8662134045335</v>
      </c>
      <c r="G72" s="96">
        <f t="shared" si="7"/>
        <v>109078.67888247309</v>
      </c>
    </row>
    <row r="73" spans="1:7" x14ac:dyDescent="0.25">
      <c r="A73" s="94">
        <f t="shared" si="8"/>
        <v>45962</v>
      </c>
      <c r="B73" s="95">
        <v>59</v>
      </c>
      <c r="C73" s="82">
        <f t="shared" si="3"/>
        <v>109078.67888247309</v>
      </c>
      <c r="D73" s="96">
        <f t="shared" si="4"/>
        <v>318.14614674054667</v>
      </c>
      <c r="E73" s="96">
        <f t="shared" si="5"/>
        <v>1579.7200666639865</v>
      </c>
      <c r="F73" s="96">
        <f t="shared" si="6"/>
        <v>1897.866213404533</v>
      </c>
      <c r="G73" s="96">
        <f t="shared" si="7"/>
        <v>107498.95881580911</v>
      </c>
    </row>
    <row r="74" spans="1:7" x14ac:dyDescent="0.25">
      <c r="A74" s="94">
        <f t="shared" si="8"/>
        <v>45992</v>
      </c>
      <c r="B74" s="95">
        <v>60</v>
      </c>
      <c r="C74" s="82">
        <f t="shared" si="3"/>
        <v>107498.95881580911</v>
      </c>
      <c r="D74" s="96">
        <f t="shared" si="4"/>
        <v>313.53862987944342</v>
      </c>
      <c r="E74" s="96">
        <f t="shared" si="5"/>
        <v>1584.3275835250899</v>
      </c>
      <c r="F74" s="96">
        <f t="shared" si="6"/>
        <v>1897.8662134045335</v>
      </c>
      <c r="G74" s="96">
        <f t="shared" si="7"/>
        <v>105914.63123228401</v>
      </c>
    </row>
    <row r="75" spans="1:7" x14ac:dyDescent="0.25">
      <c r="A75" s="94">
        <f t="shared" si="8"/>
        <v>46023</v>
      </c>
      <c r="B75" s="95">
        <v>61</v>
      </c>
      <c r="C75" s="82">
        <f t="shared" si="3"/>
        <v>105914.63123228401</v>
      </c>
      <c r="D75" s="96">
        <f t="shared" si="4"/>
        <v>308.91767442749523</v>
      </c>
      <c r="E75" s="96">
        <f t="shared" si="5"/>
        <v>1588.9485389770382</v>
      </c>
      <c r="F75" s="96">
        <f t="shared" si="6"/>
        <v>1897.8662134045335</v>
      </c>
      <c r="G75" s="96">
        <f t="shared" si="7"/>
        <v>104325.68269330697</v>
      </c>
    </row>
    <row r="76" spans="1:7" x14ac:dyDescent="0.25">
      <c r="A76" s="94">
        <f t="shared" si="8"/>
        <v>46054</v>
      </c>
      <c r="B76" s="95">
        <v>62</v>
      </c>
      <c r="C76" s="82">
        <f t="shared" si="3"/>
        <v>104325.68269330697</v>
      </c>
      <c r="D76" s="96">
        <f t="shared" si="4"/>
        <v>304.28324118881216</v>
      </c>
      <c r="E76" s="96">
        <f t="shared" si="5"/>
        <v>1593.5829722157209</v>
      </c>
      <c r="F76" s="96">
        <f t="shared" si="6"/>
        <v>1897.866213404533</v>
      </c>
      <c r="G76" s="96">
        <f t="shared" si="7"/>
        <v>102732.09972109125</v>
      </c>
    </row>
    <row r="77" spans="1:7" x14ac:dyDescent="0.25">
      <c r="A77" s="94">
        <f t="shared" si="8"/>
        <v>46082</v>
      </c>
      <c r="B77" s="95">
        <v>63</v>
      </c>
      <c r="C77" s="82">
        <f t="shared" si="3"/>
        <v>102732.09972109125</v>
      </c>
      <c r="D77" s="96">
        <f t="shared" si="4"/>
        <v>299.63529085318299</v>
      </c>
      <c r="E77" s="96">
        <f t="shared" si="5"/>
        <v>1598.2309225513502</v>
      </c>
      <c r="F77" s="96">
        <f t="shared" si="6"/>
        <v>1897.8662134045333</v>
      </c>
      <c r="G77" s="96">
        <f t="shared" si="7"/>
        <v>101133.8687985399</v>
      </c>
    </row>
    <row r="78" spans="1:7" x14ac:dyDescent="0.25">
      <c r="A78" s="94">
        <f t="shared" si="8"/>
        <v>46113</v>
      </c>
      <c r="B78" s="95">
        <v>64</v>
      </c>
      <c r="C78" s="82">
        <f t="shared" si="3"/>
        <v>101133.8687985399</v>
      </c>
      <c r="D78" s="96">
        <f t="shared" si="4"/>
        <v>294.97378399574154</v>
      </c>
      <c r="E78" s="96">
        <f t="shared" si="5"/>
        <v>1602.8924294087917</v>
      </c>
      <c r="F78" s="96">
        <f t="shared" si="6"/>
        <v>1897.8662134045333</v>
      </c>
      <c r="G78" s="96">
        <f t="shared" si="7"/>
        <v>99530.976369131109</v>
      </c>
    </row>
    <row r="79" spans="1:7" x14ac:dyDescent="0.25">
      <c r="A79" s="94">
        <f t="shared" si="8"/>
        <v>46143</v>
      </c>
      <c r="B79" s="95">
        <v>65</v>
      </c>
      <c r="C79" s="82">
        <f t="shared" si="3"/>
        <v>99530.976369131109</v>
      </c>
      <c r="D79" s="96">
        <f t="shared" si="4"/>
        <v>290.29868107663259</v>
      </c>
      <c r="E79" s="96">
        <f t="shared" si="5"/>
        <v>1607.5675323279008</v>
      </c>
      <c r="F79" s="96">
        <f t="shared" si="6"/>
        <v>1897.8662134045335</v>
      </c>
      <c r="G79" s="96">
        <f t="shared" si="7"/>
        <v>97923.40883680321</v>
      </c>
    </row>
    <row r="80" spans="1:7" x14ac:dyDescent="0.25">
      <c r="A80" s="94">
        <f t="shared" si="8"/>
        <v>46174</v>
      </c>
      <c r="B80" s="95">
        <v>66</v>
      </c>
      <c r="C80" s="82">
        <f t="shared" si="3"/>
        <v>97923.40883680321</v>
      </c>
      <c r="D80" s="96">
        <f t="shared" si="4"/>
        <v>285.60994244067621</v>
      </c>
      <c r="E80" s="96">
        <f t="shared" si="5"/>
        <v>1612.2562709638571</v>
      </c>
      <c r="F80" s="96">
        <f t="shared" si="6"/>
        <v>1897.8662134045333</v>
      </c>
      <c r="G80" s="96">
        <f t="shared" si="7"/>
        <v>96311.152565839351</v>
      </c>
    </row>
    <row r="81" spans="1:7" x14ac:dyDescent="0.25">
      <c r="A81" s="94">
        <f t="shared" si="8"/>
        <v>46204</v>
      </c>
      <c r="B81" s="95">
        <v>67</v>
      </c>
      <c r="C81" s="82">
        <f t="shared" ref="C81:C134" si="9">G80</f>
        <v>96311.152565839351</v>
      </c>
      <c r="D81" s="96">
        <f t="shared" ref="D81:D134" si="10">IPMT($E$11/12,B81,$E$7,-$E$8,$E$9,0)</f>
        <v>280.90752831703162</v>
      </c>
      <c r="E81" s="96">
        <f t="shared" ref="E81:E134" si="11">PPMT($E$11/12,B81,$E$7,-$E$8,$E$9,0)</f>
        <v>1616.9586850875019</v>
      </c>
      <c r="F81" s="96">
        <f t="shared" ref="F81:F134" si="12">D81+E81</f>
        <v>1897.8662134045335</v>
      </c>
      <c r="G81" s="96">
        <f t="shared" ref="G81:G134" si="13">C81-E81</f>
        <v>94694.193880751845</v>
      </c>
    </row>
    <row r="82" spans="1:7" x14ac:dyDescent="0.25">
      <c r="A82" s="94">
        <f t="shared" ref="A82:A134" si="14">EDATE(A81,1)</f>
        <v>46235</v>
      </c>
      <c r="B82" s="95">
        <v>68</v>
      </c>
      <c r="C82" s="82">
        <f t="shared" si="9"/>
        <v>94694.193880751845</v>
      </c>
      <c r="D82" s="96">
        <f t="shared" si="10"/>
        <v>276.1913988188598</v>
      </c>
      <c r="E82" s="96">
        <f t="shared" si="11"/>
        <v>1621.6748145856736</v>
      </c>
      <c r="F82" s="96">
        <f t="shared" si="12"/>
        <v>1897.8662134045335</v>
      </c>
      <c r="G82" s="96">
        <f t="shared" si="13"/>
        <v>93072.519066166176</v>
      </c>
    </row>
    <row r="83" spans="1:7" x14ac:dyDescent="0.25">
      <c r="A83" s="94">
        <f t="shared" si="14"/>
        <v>46266</v>
      </c>
      <c r="B83" s="95">
        <v>69</v>
      </c>
      <c r="C83" s="82">
        <f t="shared" si="9"/>
        <v>93072.519066166176</v>
      </c>
      <c r="D83" s="96">
        <f t="shared" si="10"/>
        <v>271.46151394298488</v>
      </c>
      <c r="E83" s="96">
        <f t="shared" si="11"/>
        <v>1626.4046994615483</v>
      </c>
      <c r="F83" s="96">
        <f t="shared" si="12"/>
        <v>1897.866213404533</v>
      </c>
      <c r="G83" s="96">
        <f t="shared" si="13"/>
        <v>91446.114366704627</v>
      </c>
    </row>
    <row r="84" spans="1:7" x14ac:dyDescent="0.25">
      <c r="A84" s="94">
        <f t="shared" si="14"/>
        <v>46296</v>
      </c>
      <c r="B84" s="95">
        <v>70</v>
      </c>
      <c r="C84" s="82">
        <f t="shared" si="9"/>
        <v>91446.114366704627</v>
      </c>
      <c r="D84" s="96">
        <f t="shared" si="10"/>
        <v>266.71783356955535</v>
      </c>
      <c r="E84" s="96">
        <f t="shared" si="11"/>
        <v>1631.148379834978</v>
      </c>
      <c r="F84" s="96">
        <f t="shared" si="12"/>
        <v>1897.8662134045333</v>
      </c>
      <c r="G84" s="96">
        <f t="shared" si="13"/>
        <v>89814.965986869647</v>
      </c>
    </row>
    <row r="85" spans="1:7" x14ac:dyDescent="0.25">
      <c r="A85" s="94">
        <f t="shared" si="14"/>
        <v>46327</v>
      </c>
      <c r="B85" s="95">
        <v>71</v>
      </c>
      <c r="C85" s="82">
        <f t="shared" si="9"/>
        <v>89814.965986869647</v>
      </c>
      <c r="D85" s="96">
        <f t="shared" si="10"/>
        <v>261.96031746170337</v>
      </c>
      <c r="E85" s="96">
        <f t="shared" si="11"/>
        <v>1635.9058959428301</v>
      </c>
      <c r="F85" s="96">
        <f t="shared" si="12"/>
        <v>1897.8662134045335</v>
      </c>
      <c r="G85" s="96">
        <f t="shared" si="13"/>
        <v>88179.060090926811</v>
      </c>
    </row>
    <row r="86" spans="1:7" x14ac:dyDescent="0.25">
      <c r="A86" s="94">
        <f t="shared" si="14"/>
        <v>46357</v>
      </c>
      <c r="B86" s="95">
        <v>72</v>
      </c>
      <c r="C86" s="82">
        <f t="shared" si="9"/>
        <v>88179.060090926811</v>
      </c>
      <c r="D86" s="96">
        <f t="shared" si="10"/>
        <v>257.18892526520335</v>
      </c>
      <c r="E86" s="96">
        <f t="shared" si="11"/>
        <v>1640.6772881393297</v>
      </c>
      <c r="F86" s="96">
        <f t="shared" si="12"/>
        <v>1897.866213404533</v>
      </c>
      <c r="G86" s="96">
        <f t="shared" si="13"/>
        <v>86538.382802787484</v>
      </c>
    </row>
    <row r="87" spans="1:7" x14ac:dyDescent="0.25">
      <c r="A87" s="94">
        <f t="shared" si="14"/>
        <v>46388</v>
      </c>
      <c r="B87" s="95">
        <v>73</v>
      </c>
      <c r="C87" s="82">
        <f t="shared" si="9"/>
        <v>86538.382802787484</v>
      </c>
      <c r="D87" s="96">
        <f t="shared" si="10"/>
        <v>252.4036165081304</v>
      </c>
      <c r="E87" s="96">
        <f t="shared" si="11"/>
        <v>1645.4625968964028</v>
      </c>
      <c r="F87" s="96">
        <f t="shared" si="12"/>
        <v>1897.8662134045333</v>
      </c>
      <c r="G87" s="96">
        <f t="shared" si="13"/>
        <v>84892.920205891074</v>
      </c>
    </row>
    <row r="88" spans="1:7" x14ac:dyDescent="0.25">
      <c r="A88" s="94">
        <f t="shared" si="14"/>
        <v>46419</v>
      </c>
      <c r="B88" s="95">
        <v>74</v>
      </c>
      <c r="C88" s="82">
        <f t="shared" si="9"/>
        <v>84892.920205891074</v>
      </c>
      <c r="D88" s="96">
        <f t="shared" si="10"/>
        <v>247.60435060051586</v>
      </c>
      <c r="E88" s="96">
        <f t="shared" si="11"/>
        <v>1650.2618628040175</v>
      </c>
      <c r="F88" s="96">
        <f t="shared" si="12"/>
        <v>1897.8662134045333</v>
      </c>
      <c r="G88" s="96">
        <f t="shared" si="13"/>
        <v>83242.658343087052</v>
      </c>
    </row>
    <row r="89" spans="1:7" x14ac:dyDescent="0.25">
      <c r="A89" s="94">
        <f t="shared" si="14"/>
        <v>46447</v>
      </c>
      <c r="B89" s="95">
        <v>75</v>
      </c>
      <c r="C89" s="82">
        <f t="shared" si="9"/>
        <v>83242.658343087052</v>
      </c>
      <c r="D89" s="96">
        <f t="shared" si="10"/>
        <v>242.79108683400418</v>
      </c>
      <c r="E89" s="96">
        <f t="shared" si="11"/>
        <v>1655.0751265705294</v>
      </c>
      <c r="F89" s="96">
        <f t="shared" si="12"/>
        <v>1897.8662134045335</v>
      </c>
      <c r="G89" s="96">
        <f t="shared" si="13"/>
        <v>81587.583216516519</v>
      </c>
    </row>
    <row r="90" spans="1:7" x14ac:dyDescent="0.25">
      <c r="A90" s="94">
        <f t="shared" si="14"/>
        <v>46478</v>
      </c>
      <c r="B90" s="95">
        <v>76</v>
      </c>
      <c r="C90" s="82">
        <f t="shared" si="9"/>
        <v>81587.583216516519</v>
      </c>
      <c r="D90" s="96">
        <f t="shared" si="10"/>
        <v>237.96378438150677</v>
      </c>
      <c r="E90" s="96">
        <f t="shared" si="11"/>
        <v>1659.9024290230263</v>
      </c>
      <c r="F90" s="96">
        <f t="shared" si="12"/>
        <v>1897.866213404533</v>
      </c>
      <c r="G90" s="96">
        <f t="shared" si="13"/>
        <v>79927.680787493489</v>
      </c>
    </row>
    <row r="91" spans="1:7" x14ac:dyDescent="0.25">
      <c r="A91" s="94">
        <f t="shared" si="14"/>
        <v>46508</v>
      </c>
      <c r="B91" s="95">
        <v>77</v>
      </c>
      <c r="C91" s="82">
        <f t="shared" si="9"/>
        <v>79927.680787493489</v>
      </c>
      <c r="D91" s="96">
        <f t="shared" si="10"/>
        <v>233.12240229685622</v>
      </c>
      <c r="E91" s="96">
        <f t="shared" si="11"/>
        <v>1664.7438111076769</v>
      </c>
      <c r="F91" s="96">
        <f t="shared" si="12"/>
        <v>1897.8662134045333</v>
      </c>
      <c r="G91" s="96">
        <f t="shared" si="13"/>
        <v>78262.936976385812</v>
      </c>
    </row>
    <row r="92" spans="1:7" x14ac:dyDescent="0.25">
      <c r="A92" s="94">
        <f t="shared" si="14"/>
        <v>46539</v>
      </c>
      <c r="B92" s="95">
        <v>78</v>
      </c>
      <c r="C92" s="82">
        <f t="shared" si="9"/>
        <v>78262.936976385812</v>
      </c>
      <c r="D92" s="96">
        <f t="shared" si="10"/>
        <v>228.26689951445883</v>
      </c>
      <c r="E92" s="96">
        <f t="shared" si="11"/>
        <v>1669.5993138900744</v>
      </c>
      <c r="F92" s="96">
        <f t="shared" si="12"/>
        <v>1897.8662134045333</v>
      </c>
      <c r="G92" s="96">
        <f t="shared" si="13"/>
        <v>76593.337662495731</v>
      </c>
    </row>
    <row r="93" spans="1:7" x14ac:dyDescent="0.25">
      <c r="A93" s="94">
        <f t="shared" si="14"/>
        <v>46569</v>
      </c>
      <c r="B93" s="95">
        <v>79</v>
      </c>
      <c r="C93" s="82">
        <f t="shared" si="9"/>
        <v>76593.337662495731</v>
      </c>
      <c r="D93" s="96">
        <f t="shared" si="10"/>
        <v>223.3972348489462</v>
      </c>
      <c r="E93" s="96">
        <f t="shared" si="11"/>
        <v>1674.4689785555872</v>
      </c>
      <c r="F93" s="96">
        <f t="shared" si="12"/>
        <v>1897.8662134045335</v>
      </c>
      <c r="G93" s="96">
        <f t="shared" si="13"/>
        <v>74918.868683940149</v>
      </c>
    </row>
    <row r="94" spans="1:7" x14ac:dyDescent="0.25">
      <c r="A94" s="94">
        <f t="shared" si="14"/>
        <v>46600</v>
      </c>
      <c r="B94" s="95">
        <v>80</v>
      </c>
      <c r="C94" s="82">
        <f t="shared" si="9"/>
        <v>74918.868683940149</v>
      </c>
      <c r="D94" s="96">
        <f t="shared" si="10"/>
        <v>218.5133669948257</v>
      </c>
      <c r="E94" s="96">
        <f t="shared" si="11"/>
        <v>1679.3528464097076</v>
      </c>
      <c r="F94" s="96">
        <f t="shared" si="12"/>
        <v>1897.8662134045333</v>
      </c>
      <c r="G94" s="96">
        <f t="shared" si="13"/>
        <v>73239.515837530445</v>
      </c>
    </row>
    <row r="95" spans="1:7" x14ac:dyDescent="0.25">
      <c r="A95" s="94">
        <f t="shared" si="14"/>
        <v>46631</v>
      </c>
      <c r="B95" s="95">
        <v>81</v>
      </c>
      <c r="C95" s="82">
        <f t="shared" si="9"/>
        <v>73239.515837530445</v>
      </c>
      <c r="D95" s="96">
        <f t="shared" si="10"/>
        <v>213.61525452613068</v>
      </c>
      <c r="E95" s="96">
        <f t="shared" si="11"/>
        <v>1684.2509588784026</v>
      </c>
      <c r="F95" s="96">
        <f t="shared" si="12"/>
        <v>1897.8662134045333</v>
      </c>
      <c r="G95" s="96">
        <f t="shared" si="13"/>
        <v>71555.264878652044</v>
      </c>
    </row>
    <row r="96" spans="1:7" x14ac:dyDescent="0.25">
      <c r="A96" s="94">
        <f t="shared" si="14"/>
        <v>46661</v>
      </c>
      <c r="B96" s="95">
        <v>82</v>
      </c>
      <c r="C96" s="82">
        <f t="shared" si="9"/>
        <v>71555.264878652044</v>
      </c>
      <c r="D96" s="96">
        <f t="shared" si="10"/>
        <v>208.70285589606868</v>
      </c>
      <c r="E96" s="96">
        <f t="shared" si="11"/>
        <v>1689.1633575084647</v>
      </c>
      <c r="F96" s="96">
        <f t="shared" si="12"/>
        <v>1897.8662134045335</v>
      </c>
      <c r="G96" s="96">
        <f t="shared" si="13"/>
        <v>69866.101521143573</v>
      </c>
    </row>
    <row r="97" spans="1:7" x14ac:dyDescent="0.25">
      <c r="A97" s="94">
        <f t="shared" si="14"/>
        <v>46692</v>
      </c>
      <c r="B97" s="95">
        <v>83</v>
      </c>
      <c r="C97" s="82">
        <f t="shared" si="9"/>
        <v>69866.101521143573</v>
      </c>
      <c r="D97" s="96">
        <f t="shared" si="10"/>
        <v>203.77612943666898</v>
      </c>
      <c r="E97" s="96">
        <f t="shared" si="11"/>
        <v>1694.0900839678641</v>
      </c>
      <c r="F97" s="96">
        <f t="shared" si="12"/>
        <v>1897.866213404533</v>
      </c>
      <c r="G97" s="96">
        <f t="shared" si="13"/>
        <v>68172.011437175708</v>
      </c>
    </row>
    <row r="98" spans="1:7" x14ac:dyDescent="0.25">
      <c r="A98" s="94">
        <f t="shared" si="14"/>
        <v>46722</v>
      </c>
      <c r="B98" s="95">
        <v>84</v>
      </c>
      <c r="C98" s="82">
        <f t="shared" si="9"/>
        <v>68172.011437175708</v>
      </c>
      <c r="D98" s="96">
        <f t="shared" si="10"/>
        <v>198.83503335842937</v>
      </c>
      <c r="E98" s="96">
        <f t="shared" si="11"/>
        <v>1699.0311800461038</v>
      </c>
      <c r="F98" s="96">
        <f t="shared" si="12"/>
        <v>1897.8662134045333</v>
      </c>
      <c r="G98" s="96">
        <f t="shared" si="13"/>
        <v>66472.980257129602</v>
      </c>
    </row>
    <row r="99" spans="1:7" x14ac:dyDescent="0.25">
      <c r="A99" s="94">
        <f t="shared" si="14"/>
        <v>46753</v>
      </c>
      <c r="B99" s="95">
        <v>85</v>
      </c>
      <c r="C99" s="82">
        <f t="shared" si="9"/>
        <v>66472.980257129602</v>
      </c>
      <c r="D99" s="96">
        <f t="shared" si="10"/>
        <v>193.87952574996157</v>
      </c>
      <c r="E99" s="96">
        <f t="shared" si="11"/>
        <v>1703.9866876545718</v>
      </c>
      <c r="F99" s="96">
        <f t="shared" si="12"/>
        <v>1897.8662134045335</v>
      </c>
      <c r="G99" s="96">
        <f t="shared" si="13"/>
        <v>64768.993569475031</v>
      </c>
    </row>
    <row r="100" spans="1:7" x14ac:dyDescent="0.25">
      <c r="A100" s="94">
        <f t="shared" si="14"/>
        <v>46784</v>
      </c>
      <c r="B100" s="95">
        <v>86</v>
      </c>
      <c r="C100" s="82">
        <f t="shared" si="9"/>
        <v>64768.993569475031</v>
      </c>
      <c r="D100" s="96">
        <f t="shared" si="10"/>
        <v>188.90956457763576</v>
      </c>
      <c r="E100" s="96">
        <f t="shared" si="11"/>
        <v>1708.9566488268974</v>
      </c>
      <c r="F100" s="96">
        <f t="shared" si="12"/>
        <v>1897.8662134045333</v>
      </c>
      <c r="G100" s="96">
        <f t="shared" si="13"/>
        <v>63060.036920648134</v>
      </c>
    </row>
    <row r="101" spans="1:7" x14ac:dyDescent="0.25">
      <c r="A101" s="94">
        <f t="shared" si="14"/>
        <v>46813</v>
      </c>
      <c r="B101" s="95">
        <v>87</v>
      </c>
      <c r="C101" s="82">
        <f t="shared" si="9"/>
        <v>63060.036920648134</v>
      </c>
      <c r="D101" s="96">
        <f t="shared" si="10"/>
        <v>183.92510768522396</v>
      </c>
      <c r="E101" s="96">
        <f t="shared" si="11"/>
        <v>1713.9411057193095</v>
      </c>
      <c r="F101" s="96">
        <f t="shared" si="12"/>
        <v>1897.8662134045335</v>
      </c>
      <c r="G101" s="96">
        <f t="shared" si="13"/>
        <v>61346.095814928827</v>
      </c>
    </row>
    <row r="102" spans="1:7" x14ac:dyDescent="0.25">
      <c r="A102" s="94">
        <f t="shared" si="14"/>
        <v>46844</v>
      </c>
      <c r="B102" s="95">
        <v>88</v>
      </c>
      <c r="C102" s="82">
        <f t="shared" si="9"/>
        <v>61346.095814928827</v>
      </c>
      <c r="D102" s="96">
        <f t="shared" si="10"/>
        <v>178.92611279354264</v>
      </c>
      <c r="E102" s="96">
        <f t="shared" si="11"/>
        <v>1718.9401006109906</v>
      </c>
      <c r="F102" s="96">
        <f t="shared" si="12"/>
        <v>1897.8662134045333</v>
      </c>
      <c r="G102" s="96">
        <f t="shared" si="13"/>
        <v>59627.155714317836</v>
      </c>
    </row>
    <row r="103" spans="1:7" x14ac:dyDescent="0.25">
      <c r="A103" s="94">
        <f t="shared" si="14"/>
        <v>46874</v>
      </c>
      <c r="B103" s="95">
        <v>89</v>
      </c>
      <c r="C103" s="82">
        <f t="shared" si="9"/>
        <v>59627.155714317836</v>
      </c>
      <c r="D103" s="96">
        <f t="shared" si="10"/>
        <v>173.91253750009392</v>
      </c>
      <c r="E103" s="96">
        <f t="shared" si="11"/>
        <v>1723.9536759044393</v>
      </c>
      <c r="F103" s="96">
        <f t="shared" si="12"/>
        <v>1897.8662134045333</v>
      </c>
      <c r="G103" s="96">
        <f t="shared" si="13"/>
        <v>57903.202038413394</v>
      </c>
    </row>
    <row r="104" spans="1:7" x14ac:dyDescent="0.25">
      <c r="A104" s="94">
        <f t="shared" si="14"/>
        <v>46905</v>
      </c>
      <c r="B104" s="95">
        <v>90</v>
      </c>
      <c r="C104" s="82">
        <f t="shared" si="9"/>
        <v>57903.202038413394</v>
      </c>
      <c r="D104" s="96">
        <f t="shared" si="10"/>
        <v>168.88433927870602</v>
      </c>
      <c r="E104" s="96">
        <f t="shared" si="11"/>
        <v>1728.9818741258273</v>
      </c>
      <c r="F104" s="96">
        <f t="shared" si="12"/>
        <v>1897.8662134045333</v>
      </c>
      <c r="G104" s="96">
        <f t="shared" si="13"/>
        <v>56174.220164287566</v>
      </c>
    </row>
    <row r="105" spans="1:7" x14ac:dyDescent="0.25">
      <c r="A105" s="94">
        <f t="shared" si="14"/>
        <v>46935</v>
      </c>
      <c r="B105" s="95">
        <v>91</v>
      </c>
      <c r="C105" s="82">
        <f t="shared" si="9"/>
        <v>56174.220164287566</v>
      </c>
      <c r="D105" s="96">
        <f t="shared" si="10"/>
        <v>163.84147547917232</v>
      </c>
      <c r="E105" s="96">
        <f t="shared" si="11"/>
        <v>1734.024737925361</v>
      </c>
      <c r="F105" s="96">
        <f t="shared" si="12"/>
        <v>1897.8662134045333</v>
      </c>
      <c r="G105" s="96">
        <f t="shared" si="13"/>
        <v>54440.195426362203</v>
      </c>
    </row>
    <row r="106" spans="1:7" x14ac:dyDescent="0.25">
      <c r="A106" s="94">
        <f t="shared" si="14"/>
        <v>46966</v>
      </c>
      <c r="B106" s="95">
        <v>92</v>
      </c>
      <c r="C106" s="82">
        <f t="shared" si="9"/>
        <v>54440.195426362203</v>
      </c>
      <c r="D106" s="96">
        <f t="shared" si="10"/>
        <v>158.78390332689</v>
      </c>
      <c r="E106" s="96">
        <f t="shared" si="11"/>
        <v>1739.0823100776431</v>
      </c>
      <c r="F106" s="96">
        <f t="shared" si="12"/>
        <v>1897.866213404533</v>
      </c>
      <c r="G106" s="96">
        <f t="shared" si="13"/>
        <v>52701.113116284563</v>
      </c>
    </row>
    <row r="107" spans="1:7" x14ac:dyDescent="0.25">
      <c r="A107" s="94">
        <f t="shared" si="14"/>
        <v>46997</v>
      </c>
      <c r="B107" s="95">
        <v>93</v>
      </c>
      <c r="C107" s="82">
        <f t="shared" si="9"/>
        <v>52701.113116284563</v>
      </c>
      <c r="D107" s="96">
        <f t="shared" si="10"/>
        <v>153.7115799224969</v>
      </c>
      <c r="E107" s="96">
        <f t="shared" si="11"/>
        <v>1744.1546334820366</v>
      </c>
      <c r="F107" s="96">
        <f t="shared" si="12"/>
        <v>1897.8662134045335</v>
      </c>
      <c r="G107" s="96">
        <f t="shared" si="13"/>
        <v>50956.958482802525</v>
      </c>
    </row>
    <row r="108" spans="1:7" x14ac:dyDescent="0.25">
      <c r="A108" s="94">
        <f t="shared" si="14"/>
        <v>47027</v>
      </c>
      <c r="B108" s="95">
        <v>94</v>
      </c>
      <c r="C108" s="82">
        <f t="shared" si="9"/>
        <v>50956.958482802525</v>
      </c>
      <c r="D108" s="96">
        <f t="shared" si="10"/>
        <v>148.62446224150762</v>
      </c>
      <c r="E108" s="96">
        <f t="shared" si="11"/>
        <v>1749.2417511630256</v>
      </c>
      <c r="F108" s="96">
        <f t="shared" si="12"/>
        <v>1897.8662134045333</v>
      </c>
      <c r="G108" s="96">
        <f t="shared" si="13"/>
        <v>49207.716731639499</v>
      </c>
    </row>
    <row r="109" spans="1:7" x14ac:dyDescent="0.25">
      <c r="A109" s="94">
        <f t="shared" si="14"/>
        <v>47058</v>
      </c>
      <c r="B109" s="95">
        <v>95</v>
      </c>
      <c r="C109" s="82">
        <f t="shared" si="9"/>
        <v>49207.716731639499</v>
      </c>
      <c r="D109" s="96">
        <f t="shared" si="10"/>
        <v>143.52250713394881</v>
      </c>
      <c r="E109" s="96">
        <f t="shared" si="11"/>
        <v>1754.3437062705846</v>
      </c>
      <c r="F109" s="96">
        <f t="shared" si="12"/>
        <v>1897.8662134045335</v>
      </c>
      <c r="G109" s="96">
        <f t="shared" si="13"/>
        <v>47453.373025368914</v>
      </c>
    </row>
    <row r="110" spans="1:7" x14ac:dyDescent="0.25">
      <c r="A110" s="94">
        <f t="shared" si="14"/>
        <v>47088</v>
      </c>
      <c r="B110" s="95">
        <v>96</v>
      </c>
      <c r="C110" s="82">
        <f t="shared" si="9"/>
        <v>47453.373025368914</v>
      </c>
      <c r="D110" s="96">
        <f t="shared" si="10"/>
        <v>138.40567132399292</v>
      </c>
      <c r="E110" s="96">
        <f t="shared" si="11"/>
        <v>1759.4605420805403</v>
      </c>
      <c r="F110" s="96">
        <f t="shared" si="12"/>
        <v>1897.8662134045333</v>
      </c>
      <c r="G110" s="96">
        <f t="shared" si="13"/>
        <v>45693.912483288375</v>
      </c>
    </row>
    <row r="111" spans="1:7" x14ac:dyDescent="0.25">
      <c r="A111" s="94">
        <f t="shared" si="14"/>
        <v>47119</v>
      </c>
      <c r="B111" s="95">
        <v>97</v>
      </c>
      <c r="C111" s="82">
        <f t="shared" si="9"/>
        <v>45693.912483288375</v>
      </c>
      <c r="D111" s="96">
        <f t="shared" si="10"/>
        <v>133.27391140959136</v>
      </c>
      <c r="E111" s="96">
        <f t="shared" si="11"/>
        <v>1764.5923019949421</v>
      </c>
      <c r="F111" s="96">
        <f t="shared" si="12"/>
        <v>1897.8662134045335</v>
      </c>
      <c r="G111" s="96">
        <f t="shared" si="13"/>
        <v>43929.320181293435</v>
      </c>
    </row>
    <row r="112" spans="1:7" x14ac:dyDescent="0.25">
      <c r="A112" s="94">
        <f t="shared" si="14"/>
        <v>47150</v>
      </c>
      <c r="B112" s="95">
        <v>98</v>
      </c>
      <c r="C112" s="82">
        <f t="shared" si="9"/>
        <v>43929.320181293435</v>
      </c>
      <c r="D112" s="96">
        <f t="shared" si="10"/>
        <v>128.12718386210608</v>
      </c>
      <c r="E112" s="96">
        <f t="shared" si="11"/>
        <v>1769.739029542427</v>
      </c>
      <c r="F112" s="96">
        <f t="shared" si="12"/>
        <v>1897.866213404533</v>
      </c>
      <c r="G112" s="96">
        <f t="shared" si="13"/>
        <v>42159.581151751008</v>
      </c>
    </row>
    <row r="113" spans="1:7" x14ac:dyDescent="0.25">
      <c r="A113" s="94">
        <f t="shared" si="14"/>
        <v>47178</v>
      </c>
      <c r="B113" s="95">
        <v>99</v>
      </c>
      <c r="C113" s="82">
        <f t="shared" si="9"/>
        <v>42159.581151751008</v>
      </c>
      <c r="D113" s="96">
        <f t="shared" si="10"/>
        <v>122.96544502594068</v>
      </c>
      <c r="E113" s="96">
        <f t="shared" si="11"/>
        <v>1774.9007683785926</v>
      </c>
      <c r="F113" s="96">
        <f t="shared" si="12"/>
        <v>1897.8662134045333</v>
      </c>
      <c r="G113" s="96">
        <f t="shared" si="13"/>
        <v>40384.680383372419</v>
      </c>
    </row>
    <row r="114" spans="1:7" x14ac:dyDescent="0.25">
      <c r="A114" s="94">
        <f t="shared" si="14"/>
        <v>47209</v>
      </c>
      <c r="B114" s="95">
        <v>100</v>
      </c>
      <c r="C114" s="82">
        <f t="shared" si="9"/>
        <v>40384.680383372419</v>
      </c>
      <c r="D114" s="96">
        <f t="shared" si="10"/>
        <v>117.78865111816977</v>
      </c>
      <c r="E114" s="96">
        <f t="shared" si="11"/>
        <v>1780.0775622863637</v>
      </c>
      <c r="F114" s="96">
        <f t="shared" si="12"/>
        <v>1897.8662134045335</v>
      </c>
      <c r="G114" s="96">
        <f t="shared" si="13"/>
        <v>38604.602821086053</v>
      </c>
    </row>
    <row r="115" spans="1:7" x14ac:dyDescent="0.25">
      <c r="A115" s="94">
        <f t="shared" si="14"/>
        <v>47239</v>
      </c>
      <c r="B115" s="95">
        <v>101</v>
      </c>
      <c r="C115" s="82">
        <f t="shared" si="9"/>
        <v>38604.602821086053</v>
      </c>
      <c r="D115" s="96">
        <f t="shared" si="10"/>
        <v>112.59675822816787</v>
      </c>
      <c r="E115" s="96">
        <f t="shared" si="11"/>
        <v>1785.2694551763652</v>
      </c>
      <c r="F115" s="96">
        <f t="shared" si="12"/>
        <v>1897.866213404533</v>
      </c>
      <c r="G115" s="96">
        <f t="shared" si="13"/>
        <v>36819.33336590969</v>
      </c>
    </row>
    <row r="116" spans="1:7" x14ac:dyDescent="0.25">
      <c r="A116" s="94">
        <f t="shared" si="14"/>
        <v>47270</v>
      </c>
      <c r="B116" s="95">
        <v>102</v>
      </c>
      <c r="C116" s="82">
        <f t="shared" si="9"/>
        <v>36819.33336590969</v>
      </c>
      <c r="D116" s="96">
        <f t="shared" si="10"/>
        <v>107.38972231723682</v>
      </c>
      <c r="E116" s="96">
        <f t="shared" si="11"/>
        <v>1790.4764910872964</v>
      </c>
      <c r="F116" s="96">
        <f t="shared" si="12"/>
        <v>1897.8662134045333</v>
      </c>
      <c r="G116" s="96">
        <f t="shared" si="13"/>
        <v>35028.856874822392</v>
      </c>
    </row>
    <row r="117" spans="1:7" x14ac:dyDescent="0.25">
      <c r="A117" s="94">
        <f t="shared" si="14"/>
        <v>47300</v>
      </c>
      <c r="B117" s="95">
        <v>103</v>
      </c>
      <c r="C117" s="82">
        <f t="shared" si="9"/>
        <v>35028.856874822392</v>
      </c>
      <c r="D117" s="96">
        <f t="shared" si="10"/>
        <v>102.16749921823221</v>
      </c>
      <c r="E117" s="96">
        <f t="shared" si="11"/>
        <v>1795.6987141863012</v>
      </c>
      <c r="F117" s="96">
        <f t="shared" si="12"/>
        <v>1897.8662134045335</v>
      </c>
      <c r="G117" s="96">
        <f t="shared" si="13"/>
        <v>33233.158160636092</v>
      </c>
    </row>
    <row r="118" spans="1:7" x14ac:dyDescent="0.25">
      <c r="A118" s="94">
        <f t="shared" si="14"/>
        <v>47331</v>
      </c>
      <c r="B118" s="95">
        <v>104</v>
      </c>
      <c r="C118" s="82">
        <f t="shared" si="9"/>
        <v>33233.158160636092</v>
      </c>
      <c r="D118" s="96">
        <f t="shared" si="10"/>
        <v>96.930044635188821</v>
      </c>
      <c r="E118" s="96">
        <f t="shared" si="11"/>
        <v>1800.9361687693442</v>
      </c>
      <c r="F118" s="96">
        <f t="shared" si="12"/>
        <v>1897.866213404533</v>
      </c>
      <c r="G118" s="96">
        <f t="shared" si="13"/>
        <v>31432.221991866747</v>
      </c>
    </row>
    <row r="119" spans="1:7" x14ac:dyDescent="0.25">
      <c r="A119" s="94">
        <f t="shared" si="14"/>
        <v>47362</v>
      </c>
      <c r="B119" s="95">
        <v>105</v>
      </c>
      <c r="C119" s="82">
        <f t="shared" si="9"/>
        <v>31432.221991866747</v>
      </c>
      <c r="D119" s="96">
        <f t="shared" si="10"/>
        <v>91.677314142944908</v>
      </c>
      <c r="E119" s="96">
        <f t="shared" si="11"/>
        <v>1806.1888992615884</v>
      </c>
      <c r="F119" s="96">
        <f t="shared" si="12"/>
        <v>1897.8662134045333</v>
      </c>
      <c r="G119" s="96">
        <f t="shared" si="13"/>
        <v>29626.033092605157</v>
      </c>
    </row>
    <row r="120" spans="1:7" x14ac:dyDescent="0.25">
      <c r="A120" s="94">
        <f t="shared" si="14"/>
        <v>47392</v>
      </c>
      <c r="B120" s="95">
        <v>106</v>
      </c>
      <c r="C120" s="82">
        <f t="shared" si="9"/>
        <v>29626.033092605157</v>
      </c>
      <c r="D120" s="96">
        <f t="shared" si="10"/>
        <v>86.409263186765273</v>
      </c>
      <c r="E120" s="96">
        <f t="shared" si="11"/>
        <v>1811.4569502177678</v>
      </c>
      <c r="F120" s="96">
        <f t="shared" si="12"/>
        <v>1897.866213404533</v>
      </c>
      <c r="G120" s="96">
        <f t="shared" si="13"/>
        <v>27814.576142387388</v>
      </c>
    </row>
    <row r="121" spans="1:7" x14ac:dyDescent="0.25">
      <c r="A121" s="94">
        <f t="shared" si="14"/>
        <v>47423</v>
      </c>
      <c r="B121" s="95">
        <v>107</v>
      </c>
      <c r="C121" s="82">
        <f t="shared" si="9"/>
        <v>27814.576142387388</v>
      </c>
      <c r="D121" s="96">
        <f t="shared" si="10"/>
        <v>81.125847081963443</v>
      </c>
      <c r="E121" s="96">
        <f t="shared" si="11"/>
        <v>1816.7403663225698</v>
      </c>
      <c r="F121" s="96">
        <f t="shared" si="12"/>
        <v>1897.8662134045333</v>
      </c>
      <c r="G121" s="96">
        <f t="shared" si="13"/>
        <v>25997.835776064818</v>
      </c>
    </row>
    <row r="122" spans="1:7" x14ac:dyDescent="0.25">
      <c r="A122" s="94">
        <f t="shared" si="14"/>
        <v>47453</v>
      </c>
      <c r="B122" s="95">
        <v>108</v>
      </c>
      <c r="C122" s="82">
        <f t="shared" si="9"/>
        <v>25997.835776064818</v>
      </c>
      <c r="D122" s="96">
        <f t="shared" si="10"/>
        <v>75.827021013522611</v>
      </c>
      <c r="E122" s="96">
        <f t="shared" si="11"/>
        <v>1822.0391923910106</v>
      </c>
      <c r="F122" s="96">
        <f t="shared" si="12"/>
        <v>1897.8662134045333</v>
      </c>
      <c r="G122" s="96">
        <f t="shared" si="13"/>
        <v>24175.796583673808</v>
      </c>
    </row>
    <row r="123" spans="1:7" x14ac:dyDescent="0.25">
      <c r="A123" s="94">
        <f t="shared" si="14"/>
        <v>47484</v>
      </c>
      <c r="B123" s="95">
        <v>109</v>
      </c>
      <c r="C123" s="82">
        <f t="shared" si="9"/>
        <v>24175.796583673808</v>
      </c>
      <c r="D123" s="96">
        <f t="shared" si="10"/>
        <v>70.512740035715495</v>
      </c>
      <c r="E123" s="96">
        <f t="shared" si="11"/>
        <v>1827.3534733688177</v>
      </c>
      <c r="F123" s="96">
        <f t="shared" si="12"/>
        <v>1897.8662134045333</v>
      </c>
      <c r="G123" s="96">
        <f t="shared" si="13"/>
        <v>22348.44311030499</v>
      </c>
    </row>
    <row r="124" spans="1:7" x14ac:dyDescent="0.25">
      <c r="A124" s="94">
        <f t="shared" si="14"/>
        <v>47515</v>
      </c>
      <c r="B124" s="95">
        <v>110</v>
      </c>
      <c r="C124" s="82">
        <f t="shared" si="9"/>
        <v>22348.44311030499</v>
      </c>
      <c r="D124" s="96">
        <f t="shared" si="10"/>
        <v>65.182959071723118</v>
      </c>
      <c r="E124" s="96">
        <f t="shared" si="11"/>
        <v>1832.6832543328103</v>
      </c>
      <c r="F124" s="96">
        <f t="shared" si="12"/>
        <v>1897.8662134045335</v>
      </c>
      <c r="G124" s="96">
        <f t="shared" si="13"/>
        <v>20515.759855972181</v>
      </c>
    </row>
    <row r="125" spans="1:7" x14ac:dyDescent="0.25">
      <c r="A125" s="94">
        <f t="shared" si="14"/>
        <v>47543</v>
      </c>
      <c r="B125" s="95">
        <v>111</v>
      </c>
      <c r="C125" s="82">
        <f t="shared" si="9"/>
        <v>20515.759855972181</v>
      </c>
      <c r="D125" s="96">
        <f t="shared" si="10"/>
        <v>59.837632913252421</v>
      </c>
      <c r="E125" s="96">
        <f t="shared" si="11"/>
        <v>1838.0285804912808</v>
      </c>
      <c r="F125" s="96">
        <f t="shared" si="12"/>
        <v>1897.8662134045333</v>
      </c>
      <c r="G125" s="96">
        <f t="shared" si="13"/>
        <v>18677.731275480899</v>
      </c>
    </row>
    <row r="126" spans="1:7" x14ac:dyDescent="0.25">
      <c r="A126" s="94">
        <f t="shared" si="14"/>
        <v>47574</v>
      </c>
      <c r="B126" s="95">
        <v>112</v>
      </c>
      <c r="C126" s="82">
        <f t="shared" si="9"/>
        <v>18677.731275480899</v>
      </c>
      <c r="D126" s="96">
        <f t="shared" si="10"/>
        <v>54.476716220152845</v>
      </c>
      <c r="E126" s="96">
        <f t="shared" si="11"/>
        <v>1843.3894971843806</v>
      </c>
      <c r="F126" s="96">
        <f t="shared" si="12"/>
        <v>1897.8662134045335</v>
      </c>
      <c r="G126" s="96">
        <f t="shared" si="13"/>
        <v>16834.341778296519</v>
      </c>
    </row>
    <row r="127" spans="1:7" x14ac:dyDescent="0.25">
      <c r="A127" s="94">
        <f t="shared" si="14"/>
        <v>47604</v>
      </c>
      <c r="B127" s="95">
        <v>113</v>
      </c>
      <c r="C127" s="82">
        <f t="shared" si="9"/>
        <v>16834.341778296519</v>
      </c>
      <c r="D127" s="96">
        <f t="shared" si="10"/>
        <v>49.100163520031735</v>
      </c>
      <c r="E127" s="96">
        <f t="shared" si="11"/>
        <v>1848.7660498845014</v>
      </c>
      <c r="F127" s="96">
        <f t="shared" si="12"/>
        <v>1897.866213404533</v>
      </c>
      <c r="G127" s="96">
        <f t="shared" si="13"/>
        <v>14985.575728412017</v>
      </c>
    </row>
    <row r="128" spans="1:7" x14ac:dyDescent="0.25">
      <c r="A128" s="94">
        <f t="shared" si="14"/>
        <v>47635</v>
      </c>
      <c r="B128" s="95">
        <v>114</v>
      </c>
      <c r="C128" s="82">
        <f t="shared" si="9"/>
        <v>14985.575728412017</v>
      </c>
      <c r="D128" s="96">
        <f t="shared" si="10"/>
        <v>43.707929207868609</v>
      </c>
      <c r="E128" s="96">
        <f t="shared" si="11"/>
        <v>1854.1582841966645</v>
      </c>
      <c r="F128" s="96">
        <f t="shared" si="12"/>
        <v>1897.866213404533</v>
      </c>
      <c r="G128" s="96">
        <f t="shared" si="13"/>
        <v>13131.417444215353</v>
      </c>
    </row>
    <row r="129" spans="1:7" x14ac:dyDescent="0.25">
      <c r="A129" s="94">
        <f t="shared" si="14"/>
        <v>47665</v>
      </c>
      <c r="B129" s="95">
        <v>115</v>
      </c>
      <c r="C129" s="82">
        <f t="shared" si="9"/>
        <v>13131.417444215353</v>
      </c>
      <c r="D129" s="96">
        <f t="shared" si="10"/>
        <v>38.299967545628341</v>
      </c>
      <c r="E129" s="96">
        <f t="shared" si="11"/>
        <v>1859.5662458589049</v>
      </c>
      <c r="F129" s="96">
        <f t="shared" si="12"/>
        <v>1897.8662134045333</v>
      </c>
      <c r="G129" s="96">
        <f t="shared" si="13"/>
        <v>11271.851198356448</v>
      </c>
    </row>
    <row r="130" spans="1:7" x14ac:dyDescent="0.25">
      <c r="A130" s="94">
        <f t="shared" si="14"/>
        <v>47696</v>
      </c>
      <c r="B130" s="95">
        <v>116</v>
      </c>
      <c r="C130" s="82">
        <f t="shared" si="9"/>
        <v>11271.851198356448</v>
      </c>
      <c r="D130" s="96">
        <f t="shared" si="10"/>
        <v>32.876232661873196</v>
      </c>
      <c r="E130" s="96">
        <f t="shared" si="11"/>
        <v>1864.9899807426602</v>
      </c>
      <c r="F130" s="96">
        <f t="shared" si="12"/>
        <v>1897.8662134045335</v>
      </c>
      <c r="G130" s="96">
        <f t="shared" si="13"/>
        <v>9406.8612176137867</v>
      </c>
    </row>
    <row r="131" spans="1:7" x14ac:dyDescent="0.25">
      <c r="A131" s="94">
        <f t="shared" si="14"/>
        <v>47727</v>
      </c>
      <c r="B131" s="95">
        <v>117</v>
      </c>
      <c r="C131" s="82">
        <f t="shared" si="9"/>
        <v>9406.8612176137867</v>
      </c>
      <c r="D131" s="96">
        <f t="shared" si="10"/>
        <v>27.436678551373763</v>
      </c>
      <c r="E131" s="96">
        <f t="shared" si="11"/>
        <v>1870.4295348531593</v>
      </c>
      <c r="F131" s="96">
        <f t="shared" si="12"/>
        <v>1897.866213404533</v>
      </c>
      <c r="G131" s="96">
        <f t="shared" si="13"/>
        <v>7536.4316827606272</v>
      </c>
    </row>
    <row r="132" spans="1:7" x14ac:dyDescent="0.25">
      <c r="A132" s="94">
        <f t="shared" si="14"/>
        <v>47757</v>
      </c>
      <c r="B132" s="95">
        <v>118</v>
      </c>
      <c r="C132" s="82">
        <f t="shared" si="9"/>
        <v>7536.4316827606272</v>
      </c>
      <c r="D132" s="96">
        <f t="shared" si="10"/>
        <v>21.981259074718718</v>
      </c>
      <c r="E132" s="96">
        <f t="shared" si="11"/>
        <v>1875.8849543298145</v>
      </c>
      <c r="F132" s="96">
        <f t="shared" si="12"/>
        <v>1897.8662134045333</v>
      </c>
      <c r="G132" s="96">
        <f t="shared" si="13"/>
        <v>5660.5467284308124</v>
      </c>
    </row>
    <row r="133" spans="1:7" x14ac:dyDescent="0.25">
      <c r="A133" s="94">
        <f t="shared" si="14"/>
        <v>47788</v>
      </c>
      <c r="B133" s="95">
        <v>119</v>
      </c>
      <c r="C133" s="82">
        <f t="shared" si="9"/>
        <v>5660.5467284308124</v>
      </c>
      <c r="D133" s="96">
        <f t="shared" si="10"/>
        <v>16.509927957923427</v>
      </c>
      <c r="E133" s="96">
        <f t="shared" si="11"/>
        <v>1881.3562854466097</v>
      </c>
      <c r="F133" s="96">
        <f t="shared" si="12"/>
        <v>1897.8662134045333</v>
      </c>
      <c r="G133" s="96">
        <f t="shared" si="13"/>
        <v>3779.1904429842025</v>
      </c>
    </row>
    <row r="134" spans="1:7" x14ac:dyDescent="0.25">
      <c r="A134" s="94">
        <f t="shared" si="14"/>
        <v>47818</v>
      </c>
      <c r="B134" s="95">
        <v>120</v>
      </c>
      <c r="C134" s="82">
        <f t="shared" si="9"/>
        <v>3779.1904429842025</v>
      </c>
      <c r="D134" s="96">
        <f t="shared" si="10"/>
        <v>11.022638792037482</v>
      </c>
      <c r="E134" s="96">
        <f t="shared" si="11"/>
        <v>1886.843574612496</v>
      </c>
      <c r="F134" s="96">
        <f t="shared" si="12"/>
        <v>1897.8662134045335</v>
      </c>
      <c r="G134" s="96">
        <f t="shared" si="13"/>
        <v>1892.3468683717065</v>
      </c>
    </row>
    <row r="135" spans="1:7" x14ac:dyDescent="0.25">
      <c r="A135" s="94">
        <f>EDATE(A134,1)+3</f>
        <v>47852</v>
      </c>
      <c r="B135" s="95">
        <v>121</v>
      </c>
      <c r="C135" s="82">
        <f t="shared" ref="C135" si="15">G134</f>
        <v>1892.3468683717065</v>
      </c>
      <c r="D135" s="96">
        <f>IPMT($E$11/12,B135,$E$7,-$E$8,$E$9,0)*4/31</f>
        <v>0.7121735526130365</v>
      </c>
      <c r="E135" s="96">
        <f t="shared" ref="E135" si="16">PPMT($E$11/12,B135,$E$7,-$E$8,$E$9,0)</f>
        <v>1892.3468683717822</v>
      </c>
      <c r="F135" s="96">
        <f t="shared" ref="F135" si="17">D135+E135</f>
        <v>1893.0590419243952</v>
      </c>
      <c r="G135" s="202">
        <f t="shared" ref="G135" si="18">C135-E135</f>
        <v>-7.5715433922596276E-11</v>
      </c>
    </row>
    <row r="136" spans="1:7" x14ac:dyDescent="0.25">
      <c r="A136" s="9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8BD2BE26EB0714589EA5BDF228104C8" ma:contentTypeVersion="12" ma:contentTypeDescription="Create a new document." ma:contentTypeScope="" ma:versionID="3a8c131a918ed09e4fee13f5d42339a3">
  <xsd:schema xmlns:xsd="http://www.w3.org/2001/XMLSchema" xmlns:xs="http://www.w3.org/2001/XMLSchema" xmlns:p="http://schemas.microsoft.com/office/2006/metadata/properties" xmlns:ns2="0ae7e9c1-1a9d-426b-b4bc-76111263279c" xmlns:ns3="3781b2b8-4806-4bd5-8f0f-f0ed2a88ffbf" targetNamespace="http://schemas.microsoft.com/office/2006/metadata/properties" ma:root="true" ma:fieldsID="011c689ba5bff549f60a8acfb80ade5b" ns2:_="" ns3:_="">
    <xsd:import namespace="0ae7e9c1-1a9d-426b-b4bc-76111263279c"/>
    <xsd:import namespace="3781b2b8-4806-4bd5-8f0f-f0ed2a88ffb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e7e9c1-1a9d-426b-b4bc-76111263279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781b2b8-4806-4bd5-8f0f-f0ed2a88ffb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2.xml><?xml version="1.0" encoding="utf-8"?>
<ds:datastoreItem xmlns:ds="http://schemas.openxmlformats.org/officeDocument/2006/customXml" ds:itemID="{839E5E29-65C9-4DAF-B325-CCFB4DEC9E60}">
  <ds:schemaRefs>
    <ds:schemaRef ds:uri="http://schemas.microsoft.com/office/2006/metadata/properties"/>
    <ds:schemaRef ds:uri="http://schemas.microsoft.com/office/infopath/2007/PartnerControls"/>
    <ds:schemaRef ds:uri="9b75d5ef-9f4b-4445-abe8-84a77c292844"/>
  </ds:schemaRefs>
</ds:datastoreItem>
</file>

<file path=customXml/itemProps3.xml><?xml version="1.0" encoding="utf-8"?>
<ds:datastoreItem xmlns:ds="http://schemas.openxmlformats.org/officeDocument/2006/customXml" ds:itemID="{4E5AE951-7372-4E20-AB57-9A25D66797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e7e9c1-1a9d-426b-b4bc-76111263279c"/>
    <ds:schemaRef ds:uri="3781b2b8-4806-4bd5-8f0f-f0ed2a88ff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1A83B65-561B-4064-902D-7F25125357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Lisa 3</vt:lpstr>
      <vt:lpstr>Annuiteetgraafik BIL</vt:lpstr>
      <vt:lpstr>Annuiteetgraafik INV</vt:lpstr>
      <vt:lpstr>Annuiteetgraafik TS</vt:lpstr>
    </vt:vector>
  </TitlesOfParts>
  <Company>Riigi Kinnisvara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MargitD</dc:creator>
  <cp:lastModifiedBy>Karin Vahar</cp:lastModifiedBy>
  <cp:lastPrinted>2010-12-22T22:08:13Z</cp:lastPrinted>
  <dcterms:created xsi:type="dcterms:W3CDTF">2009-11-20T06:24:07Z</dcterms:created>
  <dcterms:modified xsi:type="dcterms:W3CDTF">2021-08-18T13:48:31Z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0x010100D8BD2BE26EB0714589EA5BDF228104C8</vt:lpwstr>
  </property>
</Properties>
</file>